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camer\Desktop\CVMA 14 FEB 19\Road Warrior Program\RWP 2018\"/>
    </mc:Choice>
  </mc:AlternateContent>
  <xr:revisionPtr revIDLastSave="0" documentId="13_ncr:1_{359EF8DB-C410-4627-A220-FDF5BCF789C1}" xr6:coauthVersionLast="40" xr6:coauthVersionMax="40" xr10:uidLastSave="{00000000-0000-0000-0000-000000000000}"/>
  <bookViews>
    <workbookView xWindow="-120" yWindow="-120" windowWidth="20730" windowHeight="11160" activeTab="2" xr2:uid="{00000000-000D-0000-FFFF-FFFF00000000}"/>
  </bookViews>
  <sheets>
    <sheet name="Over All" sheetId="1" r:id="rId1"/>
    <sheet name="Mileage" sheetId="2" r:id="rId2"/>
    <sheet name="Annual Qualifications " sheetId="3" r:id="rId3"/>
  </sheets>
  <definedNames>
    <definedName name="_xlnm.Print_Area" localSheetId="1">Mileage!$A$1:$BS$153</definedName>
    <definedName name="_xlnm.Print_Area" localSheetId="0">'Over All'!$A$1:$AH$126</definedName>
    <definedName name="_xlnm.Print_Titles" localSheetId="2">'Annual Qualifications '!$1:$3</definedName>
    <definedName name="_xlnm.Print_Titles" localSheetId="1">Mileage!$1:$2</definedName>
    <definedName name="_xlnm.Print_Titles" localSheetId="0">'Over All'!$1:$3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L153" i="2" l="1"/>
  <c r="BJ153" i="2"/>
  <c r="BG153" i="2"/>
  <c r="BF153" i="2"/>
  <c r="BD153" i="2"/>
  <c r="BA153" i="2"/>
  <c r="AZ153" i="2"/>
  <c r="AY153" i="2"/>
  <c r="AX153" i="2"/>
  <c r="AW153" i="2"/>
  <c r="AU153" i="2"/>
  <c r="AS153" i="2"/>
  <c r="W153" i="2"/>
  <c r="Y153" i="2"/>
  <c r="N153" i="2"/>
  <c r="AK153" i="2"/>
  <c r="AR153" i="2"/>
  <c r="AQ153" i="2"/>
  <c r="AI153" i="2"/>
  <c r="AP153" i="2"/>
  <c r="AO153" i="2"/>
  <c r="BR107" i="2" l="1"/>
  <c r="BS107" i="2" s="1"/>
  <c r="N83" i="1" s="1"/>
  <c r="BR130" i="2"/>
  <c r="BS130" i="2" s="1"/>
  <c r="N104" i="1" s="1"/>
  <c r="B11" i="2" l="1"/>
  <c r="BR106" i="2" l="1"/>
  <c r="BS106" i="2" s="1"/>
  <c r="N82" i="1" s="1"/>
  <c r="M82" i="1"/>
  <c r="L82" i="1"/>
  <c r="K82" i="1"/>
  <c r="J82" i="1"/>
  <c r="I82" i="1"/>
  <c r="BR146" i="2" l="1"/>
  <c r="BS146" i="2" s="1"/>
  <c r="N118" i="1" s="1"/>
  <c r="BR105" i="2"/>
  <c r="BS105" i="2" s="1"/>
  <c r="N81" i="1" s="1"/>
  <c r="M81" i="1"/>
  <c r="L81" i="1"/>
  <c r="K81" i="1"/>
  <c r="J81" i="1"/>
  <c r="I81" i="1"/>
  <c r="AN153" i="2"/>
  <c r="BR104" i="2" l="1"/>
  <c r="BS104" i="2" s="1"/>
  <c r="N80" i="1" s="1"/>
  <c r="M80" i="1"/>
  <c r="L80" i="1"/>
  <c r="K80" i="1"/>
  <c r="J80" i="1"/>
  <c r="I80" i="1"/>
  <c r="BR54" i="2" l="1"/>
  <c r="BS54" i="2" s="1"/>
  <c r="N46" i="1" s="1"/>
  <c r="M46" i="1"/>
  <c r="L46" i="1"/>
  <c r="K46" i="1"/>
  <c r="J46" i="1"/>
  <c r="I46" i="1"/>
  <c r="BR103" i="2"/>
  <c r="M79" i="1"/>
  <c r="L79" i="1"/>
  <c r="K79" i="1"/>
  <c r="J79" i="1"/>
  <c r="I79" i="1"/>
  <c r="M78" i="1"/>
  <c r="L78" i="1"/>
  <c r="K78" i="1"/>
  <c r="J78" i="1"/>
  <c r="I78" i="1"/>
  <c r="M77" i="1"/>
  <c r="L77" i="1"/>
  <c r="K77" i="1"/>
  <c r="J77" i="1"/>
  <c r="I77" i="1"/>
  <c r="M76" i="1"/>
  <c r="L76" i="1"/>
  <c r="K76" i="1"/>
  <c r="J76" i="1"/>
  <c r="I76" i="1"/>
  <c r="M75" i="1"/>
  <c r="L75" i="1"/>
  <c r="K75" i="1"/>
  <c r="J75" i="1"/>
  <c r="I75" i="1"/>
  <c r="M74" i="1"/>
  <c r="L74" i="1"/>
  <c r="K74" i="1"/>
  <c r="J74" i="1"/>
  <c r="I74" i="1"/>
  <c r="M73" i="1"/>
  <c r="L73" i="1"/>
  <c r="K73" i="1"/>
  <c r="J73" i="1"/>
  <c r="I73" i="1"/>
  <c r="M72" i="1"/>
  <c r="L72" i="1"/>
  <c r="K72" i="1"/>
  <c r="J72" i="1"/>
  <c r="I72" i="1"/>
  <c r="M71" i="1"/>
  <c r="L71" i="1"/>
  <c r="K71" i="1"/>
  <c r="J71" i="1"/>
  <c r="I71" i="1"/>
  <c r="M70" i="1"/>
  <c r="L70" i="1"/>
  <c r="K70" i="1"/>
  <c r="J70" i="1"/>
  <c r="I70" i="1"/>
  <c r="M69" i="1"/>
  <c r="L69" i="1"/>
  <c r="K69" i="1"/>
  <c r="J69" i="1"/>
  <c r="I69" i="1"/>
  <c r="M68" i="1"/>
  <c r="K68" i="1"/>
  <c r="J68" i="1"/>
  <c r="I68" i="1"/>
  <c r="M67" i="1"/>
  <c r="L67" i="1"/>
  <c r="K67" i="1"/>
  <c r="J67" i="1"/>
  <c r="I67" i="1"/>
  <c r="M66" i="1"/>
  <c r="K66" i="1"/>
  <c r="J66" i="1"/>
  <c r="I66" i="1"/>
  <c r="M65" i="1"/>
  <c r="L65" i="1"/>
  <c r="K65" i="1"/>
  <c r="J65" i="1"/>
  <c r="I65" i="1"/>
  <c r="M64" i="1"/>
  <c r="L64" i="1"/>
  <c r="K64" i="1"/>
  <c r="J64" i="1"/>
  <c r="I64" i="1"/>
  <c r="M63" i="1"/>
  <c r="K63" i="1"/>
  <c r="J63" i="1"/>
  <c r="I63" i="1"/>
  <c r="M62" i="1"/>
  <c r="L62" i="1"/>
  <c r="K62" i="1"/>
  <c r="J62" i="1"/>
  <c r="I62" i="1"/>
  <c r="BS103" i="2" l="1"/>
  <c r="N79" i="1" s="1"/>
  <c r="BR101" i="2"/>
  <c r="BS101" i="2" s="1"/>
  <c r="N77" i="1" s="1"/>
  <c r="BR117" i="2"/>
  <c r="BS117" i="2" s="1"/>
  <c r="N92" i="1" s="1"/>
  <c r="BR121" i="2"/>
  <c r="BS121" i="2" s="1"/>
  <c r="N96" i="1" s="1"/>
  <c r="BR145" i="2"/>
  <c r="BS145" i="2" s="1"/>
  <c r="N117" i="1" s="1"/>
  <c r="BR142" i="2"/>
  <c r="BS142" i="2" s="1"/>
  <c r="N114" i="1" s="1"/>
  <c r="BR5" i="2" l="1"/>
  <c r="AL153" i="2"/>
  <c r="BR94" i="2" l="1"/>
  <c r="BS94" i="2" s="1"/>
  <c r="N71" i="1" s="1"/>
  <c r="BR89" i="2"/>
  <c r="BS89" i="2" s="1"/>
  <c r="N67" i="1" s="1"/>
  <c r="AH153" i="2" l="1"/>
  <c r="D153" i="2"/>
  <c r="AA124" i="1"/>
  <c r="Z124" i="1"/>
  <c r="BR100" i="2"/>
  <c r="BS100" i="2" s="1"/>
  <c r="N76" i="1" s="1"/>
  <c r="BR99" i="2"/>
  <c r="BS99" i="2" s="1"/>
  <c r="N75" i="1" s="1"/>
  <c r="B6" i="2" l="1"/>
  <c r="BM139" i="2" l="1"/>
  <c r="BM50" i="2"/>
  <c r="BM60" i="2"/>
  <c r="BM153" i="2" l="1"/>
  <c r="C152" i="2"/>
  <c r="C138" i="2"/>
  <c r="C136" i="2"/>
  <c r="C132" i="2"/>
  <c r="C70" i="2"/>
  <c r="C49" i="2"/>
  <c r="C34" i="2"/>
  <c r="C19" i="2"/>
  <c r="C153" i="2" s="1"/>
  <c r="E153" i="2" l="1"/>
  <c r="AC153" i="2" l="1"/>
  <c r="AB153" i="2"/>
  <c r="AA153" i="2"/>
  <c r="Z153" i="2"/>
  <c r="X153" i="2" l="1"/>
  <c r="V153" i="2"/>
  <c r="U153" i="2" l="1"/>
  <c r="T153" i="2"/>
  <c r="S153" i="2" l="1"/>
  <c r="R153" i="2" l="1"/>
  <c r="Q153" i="2" l="1"/>
  <c r="BR122" i="2" l="1"/>
  <c r="BS122" i="2" s="1"/>
  <c r="N97" i="1" s="1"/>
  <c r="BR98" i="2"/>
  <c r="BS98" i="2" s="1"/>
  <c r="N74" i="1" s="1"/>
  <c r="O153" i="2" l="1"/>
  <c r="BR120" i="2" l="1"/>
  <c r="BS120" i="2" s="1"/>
  <c r="N95" i="1" s="1"/>
  <c r="BR152" i="2" l="1"/>
  <c r="BR151" i="2"/>
  <c r="BR150" i="2"/>
  <c r="BR148" i="2"/>
  <c r="BR147" i="2"/>
  <c r="BR144" i="2"/>
  <c r="BR143" i="2"/>
  <c r="BR141" i="2"/>
  <c r="BR140" i="2"/>
  <c r="BR139" i="2"/>
  <c r="BR138" i="2"/>
  <c r="BR137" i="2"/>
  <c r="BR136" i="2"/>
  <c r="BR135" i="2"/>
  <c r="BR134" i="2"/>
  <c r="BR133" i="2"/>
  <c r="BR132" i="2"/>
  <c r="BR131" i="2"/>
  <c r="BR129" i="2"/>
  <c r="BR128" i="2"/>
  <c r="BR127" i="2"/>
  <c r="BR126" i="2"/>
  <c r="BR125" i="2"/>
  <c r="BR124" i="2"/>
  <c r="BR123" i="2"/>
  <c r="BR119" i="2"/>
  <c r="BR118" i="2"/>
  <c r="BR116" i="2"/>
  <c r="BR115" i="2"/>
  <c r="BR114" i="2"/>
  <c r="BR113" i="2"/>
  <c r="BR112" i="2"/>
  <c r="BR111" i="2"/>
  <c r="BR110" i="2"/>
  <c r="BR109" i="2"/>
  <c r="BR108" i="2"/>
  <c r="BR97" i="2"/>
  <c r="BR96" i="2"/>
  <c r="BR95" i="2"/>
  <c r="BR93" i="2"/>
  <c r="BR92" i="2"/>
  <c r="BR91" i="2"/>
  <c r="BR90" i="2"/>
  <c r="BR88" i="2"/>
  <c r="BR87" i="2"/>
  <c r="BR86" i="2"/>
  <c r="BR85" i="2"/>
  <c r="BR84" i="2"/>
  <c r="BR83" i="2"/>
  <c r="BR82" i="2"/>
  <c r="BR81" i="2"/>
  <c r="BR80" i="2"/>
  <c r="BR79" i="2"/>
  <c r="BR78" i="2"/>
  <c r="BR77" i="2"/>
  <c r="BR76" i="2"/>
  <c r="BR75" i="2"/>
  <c r="BR74" i="2"/>
  <c r="BR73" i="2"/>
  <c r="BR72" i="2"/>
  <c r="BR71" i="2"/>
  <c r="BR70" i="2"/>
  <c r="BR69" i="2"/>
  <c r="BR102" i="2"/>
  <c r="BR68" i="2"/>
  <c r="BR67" i="2"/>
  <c r="BR66" i="2"/>
  <c r="BR65" i="2"/>
  <c r="BR64" i="2"/>
  <c r="BR63" i="2"/>
  <c r="BR62" i="2"/>
  <c r="BR61" i="2"/>
  <c r="BR60" i="2"/>
  <c r="BR59" i="2"/>
  <c r="BR58" i="2"/>
  <c r="BR57" i="2"/>
  <c r="BR56" i="2"/>
  <c r="BR55" i="2"/>
  <c r="BR53" i="2"/>
  <c r="BR52" i="2"/>
  <c r="BR51" i="2"/>
  <c r="BR50" i="2"/>
  <c r="BR49" i="2"/>
  <c r="BR48" i="2"/>
  <c r="BR47" i="2"/>
  <c r="BR46" i="2"/>
  <c r="BR45" i="2"/>
  <c r="BR44" i="2"/>
  <c r="BR43" i="2"/>
  <c r="BR42" i="2"/>
  <c r="BR41" i="2"/>
  <c r="BR40" i="2"/>
  <c r="BR39" i="2"/>
  <c r="BR38" i="2"/>
  <c r="BR37" i="2"/>
  <c r="BR36" i="2"/>
  <c r="BR35" i="2"/>
  <c r="BR34" i="2"/>
  <c r="BR33" i="2"/>
  <c r="BR32" i="2"/>
  <c r="BR31" i="2"/>
  <c r="BR30" i="2"/>
  <c r="BR29" i="2"/>
  <c r="BR28" i="2"/>
  <c r="BR27" i="2"/>
  <c r="BR26" i="2"/>
  <c r="BR25" i="2"/>
  <c r="BR24" i="2"/>
  <c r="BR23" i="2"/>
  <c r="BR22" i="2"/>
  <c r="BR21" i="2"/>
  <c r="BR20" i="2"/>
  <c r="BR19" i="2"/>
  <c r="BR18" i="2"/>
  <c r="BR17" i="2"/>
  <c r="BR16" i="2"/>
  <c r="BR15" i="2"/>
  <c r="BR14" i="2"/>
  <c r="BR13" i="2"/>
  <c r="BR12" i="2"/>
  <c r="BR11" i="2"/>
  <c r="BR10" i="2"/>
  <c r="BR9" i="2"/>
  <c r="BR8" i="2"/>
  <c r="BR7" i="2"/>
  <c r="BR6" i="2"/>
  <c r="BR4" i="2"/>
  <c r="BS119" i="2" l="1"/>
  <c r="N94" i="1" s="1"/>
  <c r="BS97" i="2" l="1"/>
  <c r="BK153" i="2" l="1"/>
  <c r="BI153" i="2"/>
  <c r="BH153" i="2"/>
  <c r="BE153" i="2"/>
  <c r="BC153" i="2"/>
  <c r="BB153" i="2"/>
  <c r="AV153" i="2"/>
  <c r="AT153" i="2"/>
  <c r="AM153" i="2"/>
  <c r="AJ153" i="2"/>
  <c r="AG153" i="2"/>
  <c r="AF153" i="2"/>
  <c r="AE153" i="2"/>
  <c r="AD153" i="2"/>
  <c r="P153" i="2"/>
  <c r="M153" i="2"/>
  <c r="L153" i="2"/>
  <c r="K153" i="2"/>
  <c r="J153" i="2"/>
  <c r="I153" i="2"/>
  <c r="H153" i="2"/>
  <c r="G153" i="2"/>
  <c r="F153" i="2"/>
  <c r="BS36" i="2" l="1"/>
  <c r="N32" i="1" s="1"/>
  <c r="N73" i="1"/>
  <c r="BS64" i="2" l="1"/>
  <c r="BS87" i="2" l="1"/>
  <c r="BS28" i="2"/>
  <c r="BS96" i="2" l="1"/>
  <c r="N72" i="1" l="1"/>
  <c r="BS141" i="2" l="1"/>
  <c r="BS134" i="2"/>
  <c r="BS133" i="2"/>
  <c r="BS131" i="2"/>
  <c r="BS129" i="2"/>
  <c r="BS128" i="2"/>
  <c r="BS127" i="2"/>
  <c r="BS116" i="2"/>
  <c r="BS114" i="2"/>
  <c r="BS111" i="2"/>
  <c r="BS108" i="2"/>
  <c r="BS83" i="2"/>
  <c r="BS73" i="2"/>
  <c r="BS72" i="2"/>
  <c r="BS69" i="2"/>
  <c r="BS68" i="2"/>
  <c r="BS53" i="2"/>
  <c r="BS52" i="2"/>
  <c r="BS40" i="2"/>
  <c r="BS35" i="2"/>
  <c r="BS31" i="2"/>
  <c r="BS30" i="2"/>
  <c r="BS29" i="2"/>
  <c r="BS27" i="2"/>
  <c r="BS26" i="2"/>
  <c r="BS22" i="2"/>
  <c r="BS21" i="2"/>
  <c r="BS20" i="2"/>
  <c r="BS18" i="2"/>
  <c r="BR3" i="2"/>
  <c r="BS3" i="2" s="1"/>
  <c r="BS110" i="2" l="1"/>
  <c r="BS109" i="2"/>
  <c r="M119" i="1" l="1"/>
  <c r="K119" i="1"/>
  <c r="J119" i="1"/>
  <c r="I119" i="1"/>
  <c r="BS150" i="2"/>
  <c r="BS148" i="2"/>
  <c r="BS123" i="2"/>
  <c r="BS118" i="2"/>
  <c r="N93" i="1" s="1"/>
  <c r="BS95" i="2"/>
  <c r="BS93" i="2"/>
  <c r="BS92" i="2"/>
  <c r="BS71" i="2"/>
  <c r="N56" i="1" s="1"/>
  <c r="N98" i="1" l="1"/>
  <c r="N69" i="1"/>
  <c r="N119" i="1"/>
  <c r="N70" i="1"/>
  <c r="AH124" i="1"/>
  <c r="AG124" i="1"/>
  <c r="AF124" i="1"/>
  <c r="AD124" i="1"/>
  <c r="AC124" i="1"/>
  <c r="AB124" i="1"/>
  <c r="Y124" i="1"/>
  <c r="X124" i="1"/>
  <c r="W124" i="1"/>
  <c r="V124" i="1"/>
  <c r="U124" i="1"/>
  <c r="T124" i="1"/>
  <c r="S124" i="1"/>
  <c r="Q124" i="1"/>
  <c r="P124" i="1"/>
  <c r="R124" i="1"/>
  <c r="BS135" i="2" l="1"/>
  <c r="BS124" i="2"/>
  <c r="BS102" i="2"/>
  <c r="BS45" i="2"/>
  <c r="BS39" i="2"/>
  <c r="BS33" i="2"/>
  <c r="BS42" i="2" l="1"/>
  <c r="BS91" i="2" l="1"/>
  <c r="BS90" i="2"/>
  <c r="N68" i="1" l="1"/>
  <c r="BS88" i="2" l="1"/>
  <c r="N66" i="1"/>
  <c r="BS86" i="2"/>
  <c r="BS58" i="2" l="1"/>
  <c r="BS38" i="2"/>
  <c r="BS34" i="2"/>
  <c r="BS19" i="2"/>
  <c r="BS74" i="2" l="1"/>
  <c r="BS41" i="2"/>
  <c r="BS6" i="2"/>
  <c r="BS5" i="2"/>
  <c r="BS85" i="2" l="1"/>
  <c r="N63" i="1"/>
  <c r="BS84" i="2"/>
  <c r="BS82" i="2"/>
  <c r="BS81" i="2"/>
  <c r="N62" i="1" l="1"/>
  <c r="N64" i="1"/>
  <c r="N65" i="1"/>
  <c r="BS32" i="2"/>
  <c r="BS139" i="2" l="1"/>
  <c r="BS50" i="2"/>
  <c r="BS60" i="2" l="1"/>
  <c r="M108" i="1" l="1"/>
  <c r="L108" i="1"/>
  <c r="K108" i="1"/>
  <c r="J108" i="1"/>
  <c r="N108" i="1"/>
  <c r="M61" i="1" l="1"/>
  <c r="L61" i="1"/>
  <c r="K61" i="1"/>
  <c r="J61" i="1"/>
  <c r="I61" i="1"/>
  <c r="BS80" i="2"/>
  <c r="BS9" i="2" l="1"/>
  <c r="BR153" i="2"/>
  <c r="N61" i="1"/>
  <c r="BS152" i="2" l="1"/>
  <c r="BS151" i="2"/>
  <c r="BS147" i="2"/>
  <c r="BS144" i="2"/>
  <c r="BS143" i="2"/>
  <c r="BS140" i="2"/>
  <c r="BS138" i="2"/>
  <c r="BS137" i="2"/>
  <c r="BS136" i="2"/>
  <c r="BS132" i="2"/>
  <c r="BS126" i="2"/>
  <c r="BS125" i="2"/>
  <c r="BS115" i="2"/>
  <c r="BS113" i="2"/>
  <c r="BS112" i="2"/>
  <c r="BS79" i="2"/>
  <c r="BS78" i="2"/>
  <c r="BS77" i="2"/>
  <c r="BS76" i="2"/>
  <c r="BS75" i="2"/>
  <c r="BS70" i="2"/>
  <c r="BS67" i="2"/>
  <c r="BS66" i="2"/>
  <c r="BS65" i="2"/>
  <c r="BS63" i="2"/>
  <c r="BQ62" i="2"/>
  <c r="BS62" i="2" s="1"/>
  <c r="BS61" i="2"/>
  <c r="BS59" i="2"/>
  <c r="BS57" i="2"/>
  <c r="BS56" i="2"/>
  <c r="BS55" i="2"/>
  <c r="BS51" i="2"/>
  <c r="BS49" i="2"/>
  <c r="BS48" i="2"/>
  <c r="BS47" i="2"/>
  <c r="BS46" i="2"/>
  <c r="BS44" i="2"/>
  <c r="BS43" i="2"/>
  <c r="BS37" i="2"/>
  <c r="BS25" i="2"/>
  <c r="BS24" i="2"/>
  <c r="BS23" i="2"/>
  <c r="BS17" i="2"/>
  <c r="BS16" i="2"/>
  <c r="BS15" i="2"/>
  <c r="BS14" i="2"/>
  <c r="BS13" i="2"/>
  <c r="BS12" i="2"/>
  <c r="BQ11" i="2"/>
  <c r="BS11" i="2" s="1"/>
  <c r="BS10" i="2"/>
  <c r="BS8" i="2"/>
  <c r="BS7" i="2"/>
  <c r="BQ4" i="2"/>
  <c r="BS4" i="2" s="1"/>
  <c r="N91" i="1" l="1"/>
  <c r="M122" i="1"/>
  <c r="L122" i="1"/>
  <c r="K122" i="1"/>
  <c r="J122" i="1"/>
  <c r="I122" i="1"/>
  <c r="M121" i="1"/>
  <c r="K121" i="1"/>
  <c r="J121" i="1"/>
  <c r="I121" i="1"/>
  <c r="M116" i="1"/>
  <c r="L116" i="1"/>
  <c r="K116" i="1"/>
  <c r="J116" i="1"/>
  <c r="I116" i="1"/>
  <c r="M115" i="1"/>
  <c r="L115" i="1"/>
  <c r="K115" i="1"/>
  <c r="J115" i="1"/>
  <c r="I115" i="1"/>
  <c r="M111" i="1"/>
  <c r="L111" i="1"/>
  <c r="K111" i="1"/>
  <c r="J111" i="1"/>
  <c r="I111" i="1"/>
  <c r="M110" i="1"/>
  <c r="L110" i="1"/>
  <c r="K110" i="1"/>
  <c r="J110" i="1"/>
  <c r="I110" i="1"/>
  <c r="M109" i="1"/>
  <c r="L109" i="1"/>
  <c r="K109" i="1"/>
  <c r="J109" i="1"/>
  <c r="I109" i="1"/>
  <c r="M107" i="1"/>
  <c r="L107" i="1"/>
  <c r="K107" i="1"/>
  <c r="J107" i="1"/>
  <c r="I107" i="1"/>
  <c r="M106" i="1"/>
  <c r="L106" i="1"/>
  <c r="K106" i="1"/>
  <c r="J106" i="1"/>
  <c r="I106" i="1"/>
  <c r="B129" i="2"/>
  <c r="B127" i="2"/>
  <c r="B126" i="2"/>
  <c r="B125" i="2"/>
  <c r="B124" i="2"/>
  <c r="B39" i="2"/>
  <c r="B38" i="2"/>
  <c r="B37" i="2"/>
  <c r="B35" i="2"/>
  <c r="B33" i="2"/>
  <c r="B29" i="2"/>
  <c r="B28" i="2"/>
  <c r="B27" i="2"/>
  <c r="B26" i="2"/>
  <c r="B25" i="2"/>
  <c r="B24" i="2"/>
  <c r="B22" i="2"/>
  <c r="B19" i="2"/>
  <c r="B18" i="2"/>
  <c r="B17" i="2"/>
  <c r="B16" i="2"/>
  <c r="B15" i="2"/>
  <c r="B14" i="2"/>
  <c r="B13" i="2"/>
  <c r="B12" i="2"/>
  <c r="B10" i="2"/>
  <c r="B9" i="2"/>
  <c r="B8" i="2"/>
  <c r="B5" i="2"/>
  <c r="B3" i="2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1" i="1"/>
  <c r="B22" i="1"/>
  <c r="B23" i="1"/>
  <c r="B24" i="1"/>
  <c r="B25" i="1"/>
  <c r="B26" i="1"/>
  <c r="B30" i="1"/>
  <c r="B31" i="1"/>
  <c r="B33" i="1"/>
  <c r="B34" i="1"/>
  <c r="B84" i="1"/>
  <c r="B99" i="1"/>
  <c r="B100" i="1"/>
  <c r="B101" i="1"/>
  <c r="B103" i="1"/>
  <c r="M40" i="1" l="1"/>
  <c r="L40" i="1"/>
  <c r="K40" i="1"/>
  <c r="J40" i="1"/>
  <c r="I40" i="1"/>
  <c r="N40" i="1"/>
  <c r="N122" i="1"/>
  <c r="M105" i="1" l="1"/>
  <c r="L105" i="1"/>
  <c r="K105" i="1"/>
  <c r="J105" i="1"/>
  <c r="I105" i="1"/>
  <c r="M103" i="1"/>
  <c r="L103" i="1"/>
  <c r="K103" i="1"/>
  <c r="J103" i="1"/>
  <c r="I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I100" i="1"/>
  <c r="M99" i="1"/>
  <c r="L99" i="1"/>
  <c r="K99" i="1"/>
  <c r="J99" i="1"/>
  <c r="I99" i="1"/>
  <c r="M90" i="1"/>
  <c r="L90" i="1"/>
  <c r="K90" i="1"/>
  <c r="J90" i="1"/>
  <c r="I90" i="1"/>
  <c r="M89" i="1"/>
  <c r="L89" i="1"/>
  <c r="K89" i="1"/>
  <c r="J89" i="1"/>
  <c r="I89" i="1"/>
  <c r="M88" i="1"/>
  <c r="L88" i="1"/>
  <c r="K88" i="1"/>
  <c r="J88" i="1"/>
  <c r="I88" i="1"/>
  <c r="M87" i="1"/>
  <c r="K87" i="1"/>
  <c r="J87" i="1"/>
  <c r="I87" i="1"/>
  <c r="M86" i="1"/>
  <c r="K86" i="1"/>
  <c r="J86" i="1"/>
  <c r="M85" i="1"/>
  <c r="L85" i="1"/>
  <c r="K85" i="1"/>
  <c r="J85" i="1"/>
  <c r="M60" i="1"/>
  <c r="L60" i="1"/>
  <c r="K60" i="1"/>
  <c r="J60" i="1"/>
  <c r="I60" i="1"/>
  <c r="M59" i="1"/>
  <c r="L59" i="1"/>
  <c r="K59" i="1"/>
  <c r="J59" i="1"/>
  <c r="I59" i="1"/>
  <c r="M58" i="1"/>
  <c r="L58" i="1"/>
  <c r="K58" i="1"/>
  <c r="J58" i="1"/>
  <c r="M57" i="1"/>
  <c r="L57" i="1"/>
  <c r="K57" i="1"/>
  <c r="J57" i="1"/>
  <c r="I57" i="1"/>
  <c r="M55" i="1"/>
  <c r="L55" i="1"/>
  <c r="K55" i="1"/>
  <c r="J55" i="1"/>
  <c r="M54" i="1"/>
  <c r="L54" i="1"/>
  <c r="K54" i="1"/>
  <c r="J54" i="1"/>
  <c r="I54" i="1"/>
  <c r="M53" i="1"/>
  <c r="L53" i="1"/>
  <c r="K53" i="1"/>
  <c r="J53" i="1"/>
  <c r="I53" i="1"/>
  <c r="M52" i="1"/>
  <c r="L52" i="1"/>
  <c r="K52" i="1"/>
  <c r="J52" i="1"/>
  <c r="M51" i="1"/>
  <c r="L51" i="1"/>
  <c r="K51" i="1"/>
  <c r="J51" i="1"/>
  <c r="I51" i="1"/>
  <c r="M50" i="1"/>
  <c r="L50" i="1"/>
  <c r="K50" i="1"/>
  <c r="J50" i="1"/>
  <c r="I50" i="1"/>
  <c r="M49" i="1"/>
  <c r="L49" i="1"/>
  <c r="K49" i="1"/>
  <c r="J49" i="1"/>
  <c r="I49" i="1"/>
  <c r="M48" i="1"/>
  <c r="L48" i="1"/>
  <c r="K48" i="1"/>
  <c r="J48" i="1"/>
  <c r="I48" i="1"/>
  <c r="M47" i="1"/>
  <c r="L47" i="1"/>
  <c r="K47" i="1"/>
  <c r="J47" i="1"/>
  <c r="I47" i="1"/>
  <c r="M44" i="1"/>
  <c r="L44" i="1"/>
  <c r="K44" i="1"/>
  <c r="M112" i="1"/>
  <c r="K112" i="1"/>
  <c r="J112" i="1"/>
  <c r="I112" i="1"/>
  <c r="M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M39" i="1"/>
  <c r="L39" i="1"/>
  <c r="K39" i="1"/>
  <c r="J39" i="1"/>
  <c r="I39" i="1"/>
  <c r="M38" i="1"/>
  <c r="L38" i="1"/>
  <c r="K38" i="1"/>
  <c r="J38" i="1"/>
  <c r="I38" i="1"/>
  <c r="M37" i="1"/>
  <c r="K37" i="1"/>
  <c r="J37" i="1"/>
  <c r="I37" i="1"/>
  <c r="M36" i="1"/>
  <c r="L36" i="1"/>
  <c r="K36" i="1"/>
  <c r="J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M24" i="1"/>
  <c r="K24" i="1"/>
  <c r="J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M9" i="1"/>
  <c r="L9" i="1"/>
  <c r="K9" i="1"/>
  <c r="J9" i="1"/>
  <c r="I9" i="1"/>
  <c r="M8" i="1"/>
  <c r="L8" i="1"/>
  <c r="K8" i="1"/>
  <c r="J8" i="1"/>
  <c r="I8" i="1"/>
  <c r="M5" i="1"/>
  <c r="L5" i="1"/>
  <c r="K5" i="1"/>
  <c r="J5" i="1"/>
  <c r="I5" i="1"/>
  <c r="M4" i="1"/>
  <c r="L4" i="1"/>
  <c r="K4" i="1"/>
  <c r="J4" i="1"/>
  <c r="I4" i="1"/>
  <c r="N90" i="1" l="1"/>
  <c r="N116" i="1" l="1"/>
  <c r="N88" i="1" l="1"/>
  <c r="N89" i="1"/>
  <c r="N105" i="1"/>
  <c r="N12" i="1"/>
  <c r="N14" i="1"/>
  <c r="N16" i="1"/>
  <c r="N41" i="1"/>
  <c r="N121" i="1"/>
  <c r="N8" i="1"/>
  <c r="N10" i="1"/>
  <c r="N13" i="1"/>
  <c r="N15" i="1"/>
  <c r="N22" i="1"/>
  <c r="N23" i="1"/>
  <c r="N38" i="1"/>
  <c r="N42" i="1"/>
  <c r="N47" i="1"/>
  <c r="N48" i="1"/>
  <c r="N50" i="1"/>
  <c r="N51" i="1"/>
  <c r="N52" i="1"/>
  <c r="N53" i="1"/>
  <c r="N78" i="1"/>
  <c r="N54" i="1"/>
  <c r="N55" i="1"/>
  <c r="N60" i="1"/>
  <c r="N100" i="1"/>
  <c r="N102" i="1"/>
  <c r="N110" i="1"/>
  <c r="N106" i="1"/>
  <c r="N111" i="1"/>
  <c r="N115" i="1"/>
  <c r="N59" i="1"/>
  <c r="N58" i="1"/>
  <c r="N35" i="1"/>
  <c r="N107" i="1"/>
  <c r="N112" i="1"/>
  <c r="N57" i="1"/>
  <c r="N4" i="1"/>
  <c r="N28" i="1"/>
  <c r="N113" i="1"/>
  <c r="N109" i="1"/>
  <c r="N103" i="1"/>
  <c r="N101" i="1"/>
  <c r="N99" i="1"/>
  <c r="N87" i="1"/>
  <c r="N86" i="1"/>
  <c r="N85" i="1"/>
  <c r="N84" i="1"/>
  <c r="N49" i="1"/>
  <c r="N45" i="1"/>
  <c r="N44" i="1"/>
  <c r="N43" i="1"/>
  <c r="N39" i="1"/>
  <c r="N37" i="1"/>
  <c r="N36" i="1"/>
  <c r="N34" i="1"/>
  <c r="N33" i="1"/>
  <c r="N31" i="1"/>
  <c r="N30" i="1"/>
  <c r="N27" i="1"/>
  <c r="N26" i="1"/>
  <c r="N25" i="1"/>
  <c r="N24" i="1"/>
  <c r="N21" i="1"/>
  <c r="N19" i="1"/>
  <c r="N18" i="1"/>
  <c r="N17" i="1"/>
  <c r="N11" i="1"/>
  <c r="N9" i="1"/>
  <c r="N7" i="1"/>
  <c r="N6" i="1"/>
  <c r="B98" i="3"/>
  <c r="B96" i="3"/>
  <c r="B94" i="3"/>
  <c r="B93" i="3"/>
  <c r="B33" i="3"/>
  <c r="B31" i="3"/>
  <c r="B30" i="3"/>
  <c r="B28" i="3"/>
  <c r="B27" i="3"/>
  <c r="B23" i="3"/>
  <c r="B22" i="3"/>
  <c r="B21" i="3"/>
  <c r="B20" i="3"/>
  <c r="B19" i="3"/>
  <c r="B18" i="3"/>
  <c r="B16" i="3"/>
  <c r="B15" i="3"/>
  <c r="B14" i="3"/>
  <c r="B13" i="3"/>
  <c r="B12" i="3"/>
  <c r="B11" i="3"/>
  <c r="B10" i="3"/>
  <c r="B9" i="3"/>
  <c r="B8" i="3"/>
  <c r="B7" i="3"/>
  <c r="B6" i="3"/>
  <c r="B4" i="3"/>
  <c r="N29" i="1" l="1"/>
  <c r="BS153" i="2"/>
  <c r="N5" i="1"/>
</calcChain>
</file>

<file path=xl/sharedStrings.xml><?xml version="1.0" encoding="utf-8"?>
<sst xmlns="http://schemas.openxmlformats.org/spreadsheetml/2006/main" count="1172" uniqueCount="405">
  <si>
    <t>Date Awarded</t>
  </si>
  <si>
    <t>Member Number</t>
  </si>
  <si>
    <t>Member Name</t>
  </si>
  <si>
    <t>Two Va CVMA Sanctioned Events</t>
  </si>
  <si>
    <t>Campaign Star</t>
  </si>
  <si>
    <t>Total Miles</t>
  </si>
  <si>
    <t xml:space="preserve"> Enrolled</t>
  </si>
  <si>
    <t xml:space="preserve"> Patch</t>
  </si>
  <si>
    <t>3,000 Miles</t>
  </si>
  <si>
    <t>5,000 Miles</t>
  </si>
  <si>
    <t>10,000 Miles</t>
  </si>
  <si>
    <t>15,000 Miles</t>
  </si>
  <si>
    <t>20,000 Miles</t>
  </si>
  <si>
    <t>25,000 Miles</t>
  </si>
  <si>
    <t>30,000 Miles</t>
  </si>
  <si>
    <t>Iron Cheek</t>
  </si>
  <si>
    <t>1st Qtr</t>
  </si>
  <si>
    <t>2nd Qtr</t>
  </si>
  <si>
    <t>3rd Qtr</t>
  </si>
  <si>
    <t>4th Qtr</t>
  </si>
  <si>
    <t>FM-2992</t>
  </si>
  <si>
    <t>FM-4086</t>
  </si>
  <si>
    <t>Joseph "Riot" Kelb</t>
  </si>
  <si>
    <t>FM-5009</t>
  </si>
  <si>
    <t>FM-6013</t>
  </si>
  <si>
    <t>FM-6768</t>
  </si>
  <si>
    <t>FM-6839</t>
  </si>
  <si>
    <t>FM-6858</t>
  </si>
  <si>
    <t>FM-7436</t>
  </si>
  <si>
    <t>FM-7444</t>
  </si>
  <si>
    <t>FM-7812</t>
  </si>
  <si>
    <t>FM-7830</t>
  </si>
  <si>
    <t>FM-7973</t>
  </si>
  <si>
    <t>FM-7979</t>
  </si>
  <si>
    <t>FM-7980</t>
  </si>
  <si>
    <t>FM-8220</t>
  </si>
  <si>
    <t>FM-8480</t>
  </si>
  <si>
    <t>FM-8662</t>
  </si>
  <si>
    <t>FM-8752</t>
  </si>
  <si>
    <t>FM-8939</t>
  </si>
  <si>
    <t>FM-8940</t>
  </si>
  <si>
    <t>FM-9642</t>
  </si>
  <si>
    <t>FM-9694</t>
  </si>
  <si>
    <t>NC 15-5</t>
  </si>
  <si>
    <t>FM-10469</t>
  </si>
  <si>
    <t>FM-10472</t>
  </si>
  <si>
    <t>FM-10474</t>
  </si>
  <si>
    <t>FM-11238</t>
  </si>
  <si>
    <t>FM-11290</t>
  </si>
  <si>
    <t>FM-11669</t>
  </si>
  <si>
    <t>FM-11848</t>
  </si>
  <si>
    <t>FM-12259</t>
  </si>
  <si>
    <t>FM-12809</t>
  </si>
  <si>
    <t>Luis "Guanaco" Martinez</t>
  </si>
  <si>
    <t>FM-12863</t>
  </si>
  <si>
    <t>Russell "Turtle" Tuttle</t>
  </si>
  <si>
    <t>FM-13227</t>
  </si>
  <si>
    <t>Patrick "Iron Man" Johnson</t>
  </si>
  <si>
    <t>FM-13429</t>
  </si>
  <si>
    <t>Robert "Grom" Moore</t>
  </si>
  <si>
    <t>FM-13479</t>
  </si>
  <si>
    <t>Michael "Murph" Murphy</t>
  </si>
  <si>
    <t>FM-13582</t>
  </si>
  <si>
    <t>Robert "Mac" McDonald</t>
  </si>
  <si>
    <t>FM-13650</t>
  </si>
  <si>
    <t>Robert "Nighthawk" Austin II</t>
  </si>
  <si>
    <t>FM-13846</t>
  </si>
  <si>
    <t>Steve "Tucson" Ballard</t>
  </si>
  <si>
    <t>Cameron "Rainman" Harbison</t>
  </si>
  <si>
    <t>FM-13941</t>
  </si>
  <si>
    <t>Thomas "Pitbull" Hall</t>
  </si>
  <si>
    <t>FM-14441</t>
  </si>
  <si>
    <t>William "Loud Bill" Cowger</t>
  </si>
  <si>
    <t>FM-14552</t>
  </si>
  <si>
    <t>Joseph "Doclock" Lockerby</t>
  </si>
  <si>
    <t>FM-14722</t>
  </si>
  <si>
    <t>Mark "Tread Head" Joyner</t>
  </si>
  <si>
    <t>FM-14753</t>
  </si>
  <si>
    <t>Edgar "Bori" Villafane</t>
  </si>
  <si>
    <t>FM-15034</t>
  </si>
  <si>
    <t>Sean "Touchy" Feely</t>
  </si>
  <si>
    <t>FM-15287</t>
  </si>
  <si>
    <t>SUP-573</t>
  </si>
  <si>
    <t>SUP-638</t>
  </si>
  <si>
    <t>Dan "Hot Rod" Scrobe JR</t>
  </si>
  <si>
    <t>SUP-658</t>
  </si>
  <si>
    <t>Elaine "Slider" Scrobe</t>
  </si>
  <si>
    <t>SUP-725</t>
  </si>
  <si>
    <t>Anthony "Tech" Daniels</t>
  </si>
  <si>
    <t>SUP-735</t>
  </si>
  <si>
    <t>Dylan "Battleship" Daniels</t>
  </si>
  <si>
    <t>AUX-6839</t>
  </si>
  <si>
    <t>AUX-7444</t>
  </si>
  <si>
    <t>AUX-7980</t>
  </si>
  <si>
    <t>AUX-8752</t>
  </si>
  <si>
    <t>AUX-10472</t>
  </si>
  <si>
    <t>AUX-13227</t>
  </si>
  <si>
    <t>Kayleigh "May West" Johnson</t>
  </si>
  <si>
    <t>AUX-11669</t>
  </si>
  <si>
    <t>Venessa "Trouble" Artino</t>
  </si>
  <si>
    <t>AUX-13479</t>
  </si>
  <si>
    <t>Kristine "Ice" Murphy</t>
  </si>
  <si>
    <t>AUX-13582</t>
  </si>
  <si>
    <t>Smantha "Trouble Maker" McDonald</t>
  </si>
  <si>
    <t>AUX-13941</t>
  </si>
  <si>
    <t>Wanda "Giggles" Hall</t>
  </si>
  <si>
    <t>AUX-14722</t>
  </si>
  <si>
    <t>Gayle "Goocher" JOYNER</t>
  </si>
  <si>
    <t xml:space="preserve"> CVMA Sanctioned Events</t>
  </si>
  <si>
    <t>Chapter Rides</t>
  </si>
  <si>
    <t>Total Miles Logged</t>
  </si>
  <si>
    <t>Chapter Meetings</t>
  </si>
  <si>
    <t>2014 RWP Mileage</t>
  </si>
  <si>
    <t>2015 RWP Mileage</t>
  </si>
  <si>
    <t>Alternate Requirements</t>
  </si>
  <si>
    <t>Meet Requirements</t>
  </si>
  <si>
    <t>Y/N</t>
  </si>
  <si>
    <t>Rita "Silent Rider' Daniels</t>
  </si>
  <si>
    <t>FM-15443</t>
  </si>
  <si>
    <t>Kevin "Woolly" Kaczmarek</t>
  </si>
  <si>
    <t xml:space="preserve">Iron Butt </t>
  </si>
  <si>
    <t>2016 RWP Mileage</t>
  </si>
  <si>
    <t>RWP Year Totals</t>
  </si>
  <si>
    <t>Chapter Meeting/Event</t>
  </si>
  <si>
    <t>Chelsee "Stach" Mitchell</t>
  </si>
  <si>
    <t>Emma "Cupcake" Thomas</t>
  </si>
  <si>
    <t>Reginia "Tigger Lilly" Thomas</t>
  </si>
  <si>
    <t>Michaela "Nightmare" Thomas</t>
  </si>
  <si>
    <t>FM-15813</t>
  </si>
  <si>
    <t>Tim "Cajun" Rivet</t>
  </si>
  <si>
    <t>DALE "Peacemaker" FATER</t>
  </si>
  <si>
    <t>FM-14817</t>
  </si>
  <si>
    <t>Kirk "Big Wally" Burns</t>
  </si>
  <si>
    <t>Tommie "Stark" Mortimer</t>
  </si>
  <si>
    <t>FM-16390</t>
  </si>
  <si>
    <t>FM-16391</t>
  </si>
  <si>
    <t>Robert "Grounded" Safrit</t>
  </si>
  <si>
    <t>SUP-900</t>
  </si>
  <si>
    <t>Bryan "Tweaker" Casey</t>
  </si>
  <si>
    <t>FM-16444</t>
  </si>
  <si>
    <t>FM-16645</t>
  </si>
  <si>
    <t>FM-16646</t>
  </si>
  <si>
    <t>Ernest "Willie B" Wilburn II</t>
  </si>
  <si>
    <t>Steven "Wolverine" Wright</t>
  </si>
  <si>
    <t>FM-16469</t>
  </si>
  <si>
    <t>FM-16566</t>
  </si>
  <si>
    <t>Bill "Surfer" Wesner</t>
  </si>
  <si>
    <t>FM-12896</t>
  </si>
  <si>
    <t>Dain "Ozzie" Osborn</t>
  </si>
  <si>
    <t>FM-16178</t>
  </si>
  <si>
    <t>Chris "Tip" Collius</t>
  </si>
  <si>
    <t xml:space="preserve"> </t>
  </si>
  <si>
    <t>AUX-13846</t>
  </si>
  <si>
    <t>Margrett "Gizmo" Ballard</t>
  </si>
  <si>
    <t>FM-11864</t>
  </si>
  <si>
    <t>Robert "GIMS" Coulter</t>
  </si>
  <si>
    <t>Carlos "Undertaker" Roman</t>
  </si>
  <si>
    <t>AUX-11864</t>
  </si>
  <si>
    <t>Susan "Bling" Coulter</t>
  </si>
  <si>
    <t>FM-16939</t>
  </si>
  <si>
    <t>FM-17011</t>
  </si>
  <si>
    <t>Brian "Wolfbayne" Ferguson</t>
  </si>
  <si>
    <t>AUX-9694</t>
  </si>
  <si>
    <t>Sabine "Bavarian Babe" Gibson</t>
  </si>
  <si>
    <t>AUX-13429</t>
  </si>
  <si>
    <t>Kelly "Nitro" Moore</t>
  </si>
  <si>
    <t>Chris "Kronk" Castle</t>
  </si>
  <si>
    <t>FM-17042</t>
  </si>
  <si>
    <t>FM-10940</t>
  </si>
  <si>
    <t>Scott "MAD MONTE" Horne</t>
  </si>
  <si>
    <t>AUX-10940</t>
  </si>
  <si>
    <t>Lisa "CAGE" Horne</t>
  </si>
  <si>
    <t>PAMELA ""PJ"" BUNKER</t>
  </si>
  <si>
    <t>FM-17152</t>
  </si>
  <si>
    <t>AUX-17152</t>
  </si>
  <si>
    <t>FM-17218</t>
  </si>
  <si>
    <t>Lamar "DVL DOG" Wilson</t>
  </si>
  <si>
    <t>SAUX-725</t>
  </si>
  <si>
    <t>FM-17299</t>
  </si>
  <si>
    <t>Mathew "Garfield" Rosania</t>
  </si>
  <si>
    <t>SUP-965</t>
  </si>
  <si>
    <t>Mike "Nutti Professor" Doughty</t>
  </si>
  <si>
    <t>Chris "Hot Sauce" Rivet</t>
  </si>
  <si>
    <t>AUX-15813</t>
  </si>
  <si>
    <t>ANDREW "MOUNTAIN MAN" LEE</t>
  </si>
  <si>
    <t>FM-17370</t>
  </si>
  <si>
    <t>SUP-978</t>
  </si>
  <si>
    <t>Will "Shrug" Smith</t>
  </si>
  <si>
    <t>NC</t>
  </si>
  <si>
    <t>TN</t>
  </si>
  <si>
    <t>KY</t>
  </si>
  <si>
    <t>WV</t>
  </si>
  <si>
    <t>MD</t>
  </si>
  <si>
    <t>SAUX-978</t>
  </si>
  <si>
    <t>FM-13261</t>
  </si>
  <si>
    <t>Karen"Karma" Emmel</t>
  </si>
  <si>
    <t>SUP-1011</t>
  </si>
  <si>
    <t>Abril "Dimples" Smith</t>
  </si>
  <si>
    <t>Beth "Dinky" Gorrell</t>
  </si>
  <si>
    <t>Tim "Ducky" Gorrell</t>
  </si>
  <si>
    <t>2017 RWP Mileage</t>
  </si>
  <si>
    <t>Andrew "Deuce" Dougherty</t>
  </si>
  <si>
    <t>FM-18223</t>
  </si>
  <si>
    <t>Joey "Max" Klingman</t>
  </si>
  <si>
    <t>AUX-12259</t>
  </si>
  <si>
    <t>Jennie "Chaps" Butts</t>
  </si>
  <si>
    <t>FM-18406</t>
  </si>
  <si>
    <t>Ernst "Haymaker" Krummrich</t>
  </si>
  <si>
    <t>Bo "Hulio" Hutchinson</t>
  </si>
  <si>
    <t>Ben "Bossman" Duggan</t>
  </si>
  <si>
    <t>FM-18717</t>
  </si>
  <si>
    <t>Mathew "Red Beard" Krummrich</t>
  </si>
  <si>
    <t>FM-18718</t>
  </si>
  <si>
    <t>FM-18719</t>
  </si>
  <si>
    <t>Timothy "Ozark" Brendel JR</t>
  </si>
  <si>
    <t>FM-18730</t>
  </si>
  <si>
    <t>Robert "Striker" Bryson</t>
  </si>
  <si>
    <t>AUX-18718</t>
  </si>
  <si>
    <t>Ora "Beetle Bailey" Edwards</t>
  </si>
  <si>
    <t>WV 37-2</t>
  </si>
  <si>
    <t>35,000 Miles</t>
  </si>
  <si>
    <t>40,000 Miles</t>
  </si>
  <si>
    <t>Tonya "Bunny Piper" Edwards</t>
  </si>
  <si>
    <t>Mathew "Red Beard" Ascher</t>
  </si>
  <si>
    <t>FM-13854</t>
  </si>
  <si>
    <t>Michael "Mickey" Bowles</t>
  </si>
  <si>
    <t>Kenneth "Doc" King</t>
  </si>
  <si>
    <t>FM-19001</t>
  </si>
  <si>
    <t>FM-19162</t>
  </si>
  <si>
    <t>FM-19312</t>
  </si>
  <si>
    <t>Joe "Boom" Swartout</t>
  </si>
  <si>
    <t>FM-19393</t>
  </si>
  <si>
    <t>Rick "Jefe" Kaiser</t>
  </si>
  <si>
    <t>FM-19394</t>
  </si>
  <si>
    <t>David "Bulldog" Leleux</t>
  </si>
  <si>
    <t>MD 40-1</t>
  </si>
  <si>
    <t>FM-16569</t>
  </si>
  <si>
    <t>Greg "Bandit" Courtney</t>
  </si>
  <si>
    <t>KY 1-1</t>
  </si>
  <si>
    <t>John "Moose" Thibodeau</t>
  </si>
  <si>
    <t>Stephen "Stevo" Owens</t>
  </si>
  <si>
    <t>Sylbert (Bret) "J12" Jackson-Smith</t>
  </si>
  <si>
    <t>Joshua "Showtime" Palmer</t>
  </si>
  <si>
    <t>Gary "Mustanger" Gonthier</t>
  </si>
  <si>
    <t>Jessica "Grumpy" Thibodeau</t>
  </si>
  <si>
    <t>Stephanie "Gate Keeper" Bowles</t>
  </si>
  <si>
    <t>FM-6103</t>
  </si>
  <si>
    <t>FM-19666</t>
  </si>
  <si>
    <t>FM-19667</t>
  </si>
  <si>
    <t>FM-19669</t>
  </si>
  <si>
    <t>SUP-1113</t>
  </si>
  <si>
    <t>AUX-6103</t>
  </si>
  <si>
    <t>AUX-19001</t>
  </si>
  <si>
    <t>James "Panda" Kelley</t>
  </si>
  <si>
    <t>3 OC 17</t>
  </si>
  <si>
    <t>Stephen "SteveO" Owens</t>
  </si>
  <si>
    <t>Joseph "DocLock" Lockerby</t>
  </si>
  <si>
    <t>FM-19776</t>
  </si>
  <si>
    <t>Vincent "Streamer" Eberhart</t>
  </si>
  <si>
    <t>2018 RWP Mileage</t>
  </si>
  <si>
    <t>18 - 19 May 18 27-3 Battlefield Bash</t>
  </si>
  <si>
    <t>28 Jul 18  27-2 Bull Run III</t>
  </si>
  <si>
    <t xml:space="preserve"> 25 Aug 18 27-4 Blue Ridge Thunder</t>
  </si>
  <si>
    <t>27-5  Ride</t>
  </si>
  <si>
    <t>26 May 18  CVMA Ride to the Wall</t>
  </si>
  <si>
    <t>20-23 Jun 18 CVMA Nationals</t>
  </si>
  <si>
    <t>FM-16195</t>
  </si>
  <si>
    <t>Lorenzo Aguirre</t>
  </si>
  <si>
    <t>21 Jan 18 SBVCC BINGO</t>
  </si>
  <si>
    <t>10 Feb 18 SBVCC BINGO</t>
  </si>
  <si>
    <t>3 Mar 18 SBVCC BINGO</t>
  </si>
  <si>
    <t>7 Apr 18 SBVCC BINGO</t>
  </si>
  <si>
    <t>2 Jun 18 SBVCC BINGO</t>
  </si>
  <si>
    <t>7 Jul 18 SBVCC BINGO</t>
  </si>
  <si>
    <t>4 Aug 18 SBVCC BINGO</t>
  </si>
  <si>
    <t>28 Oct 18 SBVCC BINGO</t>
  </si>
  <si>
    <t>17 Nov 18 SBVCC BINGO</t>
  </si>
  <si>
    <t>8 Dec 18 SBVCC BINGO</t>
  </si>
  <si>
    <t>6 Jun 18 27-4 D-Day Ride</t>
  </si>
  <si>
    <t>4-5 May 18  15-5 CVMA Ride</t>
  </si>
  <si>
    <t>3 Jun 18 Frazier/Mason (Some Gave All Ride)</t>
  </si>
  <si>
    <t>29-30 18  Region 2 Regionals</t>
  </si>
  <si>
    <t>3 Nov 18 Blue Knight Teddy Bear Run</t>
  </si>
  <si>
    <t>15 Dec 18 Wreaths Across America</t>
  </si>
  <si>
    <t>AUX-13650</t>
  </si>
  <si>
    <t>Bethany "BB" Austin</t>
  </si>
  <si>
    <t>FM-20153</t>
  </si>
  <si>
    <t>William "Lone Wolf" Adams</t>
  </si>
  <si>
    <t>FM-11242</t>
  </si>
  <si>
    <t>Chris "Backfire" Witte</t>
  </si>
  <si>
    <t>Louis "Babalou" Johnson</t>
  </si>
  <si>
    <t>13 Jan 18 27-4 House Ribbon Cutting</t>
  </si>
  <si>
    <t>SUP-1153</t>
  </si>
  <si>
    <t>Hey You Ride</t>
  </si>
  <si>
    <t>SUP-1163</t>
  </si>
  <si>
    <t>Lorna "Shatze" King</t>
  </si>
  <si>
    <t>24 Feb 18 American Legion BBQ</t>
  </si>
  <si>
    <t>FM-20363</t>
  </si>
  <si>
    <t>William "Jax" Jackson</t>
  </si>
  <si>
    <t>AUX-2992</t>
  </si>
  <si>
    <t>Heather "BeBop" Higginbotham</t>
  </si>
  <si>
    <t>10 Mar 18  Dagger Alpha Omega Plaque</t>
  </si>
  <si>
    <t>Louis "BoBalou" Johnston</t>
  </si>
  <si>
    <t>Heather "Bebop" Higginbotham</t>
  </si>
  <si>
    <t>17 - 18 Fundraiser Bass Pro</t>
  </si>
  <si>
    <t>24 Mar 18 Lonesome Dove Check Presentation</t>
  </si>
  <si>
    <t>Anthony "GUNNER" Butts</t>
  </si>
  <si>
    <t>31 Mar 18 3rd Annual Hanover Shuckfest</t>
  </si>
  <si>
    <t>FM-20462</t>
  </si>
  <si>
    <t>Ross "Rigid" Strom</t>
  </si>
  <si>
    <t>AUX-18719</t>
  </si>
  <si>
    <t>Rachael "Rae" Brendel</t>
  </si>
  <si>
    <t>14 Apr 18 Shenandoah HD Fund Raiser</t>
  </si>
  <si>
    <t>15 Apr 18 Spring Rodeo</t>
  </si>
  <si>
    <t>14 Apr 18 15-1 Spring Fling</t>
  </si>
  <si>
    <t>19 Apr 18 Deersmakers Retirement Ride</t>
  </si>
  <si>
    <t>22 Apr 18 Bash Poker Run Recon</t>
  </si>
  <si>
    <t>21 Apr 18 27-2 Chapter Meeting</t>
  </si>
  <si>
    <t>28 - 29 Apr 18 OBX Bike Ride</t>
  </si>
  <si>
    <t>28 Apr 18 Ride To Save Lives</t>
  </si>
  <si>
    <t>SUP-1106</t>
  </si>
  <si>
    <t>William "Willie A" Ortiz</t>
  </si>
  <si>
    <t>AUX-14552</t>
  </si>
  <si>
    <t>Cheran "Wheezy" Lockerby</t>
  </si>
  <si>
    <t>12 May 18  27-1 "Ride To Remember"</t>
  </si>
  <si>
    <t>SAUX-1106</t>
  </si>
  <si>
    <t>Elianette "Roses" Robles</t>
  </si>
  <si>
    <t>Willaim "Willie A" Ortiz</t>
  </si>
  <si>
    <t>27-3 BASH</t>
  </si>
  <si>
    <t>27-1 RTR</t>
  </si>
  <si>
    <t>23 Jun 18 Sweating for a  Vet (Surfer)</t>
  </si>
  <si>
    <t>FM-21028</t>
  </si>
  <si>
    <t>45,000 Miles</t>
  </si>
  <si>
    <t>50,000 Miles</t>
  </si>
  <si>
    <t>Va CVMA Sanctioned Events</t>
  </si>
  <si>
    <t>30 Jun 18 Paralyzed Veterans of America Benefit Poker Run</t>
  </si>
  <si>
    <t>Derek "Kool Aid" Nickey</t>
  </si>
  <si>
    <t>RTTW</t>
  </si>
  <si>
    <t>14 Jul 18 34-2 Benefit Poker Run</t>
  </si>
  <si>
    <t>FM-19306</t>
  </si>
  <si>
    <t>Herman "Zambo" Alvarez</t>
  </si>
  <si>
    <t>FM-19738</t>
  </si>
  <si>
    <t>Hunter  Knight</t>
  </si>
  <si>
    <t>20-21 Ju 18 Ed Allen's Country Fest</t>
  </si>
  <si>
    <t>27-2 BR-3</t>
  </si>
  <si>
    <t>AUX-16469</t>
  </si>
  <si>
    <t>Brittany "Twilight" Dougherty</t>
  </si>
  <si>
    <t>SUP-1261</t>
  </si>
  <si>
    <t>Irvin "BB Stacker" Brooks</t>
  </si>
  <si>
    <t>FM-21290</t>
  </si>
  <si>
    <t>William "Anchor" Skala</t>
  </si>
  <si>
    <t>FM-21291</t>
  </si>
  <si>
    <t>FM-21937</t>
  </si>
  <si>
    <t>Jesse "Bricktop" Presson</t>
  </si>
  <si>
    <t>FM-14276</t>
  </si>
  <si>
    <t>Zac Culter</t>
  </si>
  <si>
    <t>Andrew "Roo" Dougherty</t>
  </si>
  <si>
    <t>Irvin "Reaper" Brooks</t>
  </si>
  <si>
    <t>18 Aug 18 Davies Battle Buddy Ride</t>
  </si>
  <si>
    <t>FM-21502</t>
  </si>
  <si>
    <t>Devan "Texan" Drake</t>
  </si>
  <si>
    <t>FM-21418</t>
  </si>
  <si>
    <t>Nathan "Travler" Crouch</t>
  </si>
  <si>
    <t>AUX-16569</t>
  </si>
  <si>
    <t>Lauri "Vamp" Courtney</t>
  </si>
  <si>
    <t>FM-21513</t>
  </si>
  <si>
    <t>Vander "Shag" Kendall</t>
  </si>
  <si>
    <t>19 Aug 18 Arlington Ride for Dagger</t>
  </si>
  <si>
    <t>27-4 BRT</t>
  </si>
  <si>
    <t>1 Sep 18  15-4 Vets for Vets Benefit Ride</t>
  </si>
  <si>
    <t>1 Sep 18 KY 1-1 All Patriot Ride</t>
  </si>
  <si>
    <t>7-9 Sept Hey you ride for Shortstack trike</t>
  </si>
  <si>
    <t>9 Sept 2nd Annual Red Knights 9/11 Ride</t>
  </si>
  <si>
    <t>22 Sep 18 27-3 SBVCC Bingo</t>
  </si>
  <si>
    <t>21-22 Sept Hey you Ride by PJ</t>
  </si>
  <si>
    <t>TN 18-1</t>
  </si>
  <si>
    <t>NC 15-1</t>
  </si>
  <si>
    <t>28-29 Sept R2R, WV</t>
  </si>
  <si>
    <t>R2R</t>
  </si>
  <si>
    <t>29 Sept Autisum Poker Run</t>
  </si>
  <si>
    <t>NC15-5</t>
  </si>
  <si>
    <t>6 Oct 18 Vets In the Vineyard</t>
  </si>
  <si>
    <t>William "Freeze" Skala</t>
  </si>
  <si>
    <t>FM-21724</t>
  </si>
  <si>
    <t>Reed "Wildman" Knight</t>
  </si>
  <si>
    <t>AUX-10474</t>
  </si>
  <si>
    <t>Kim "Ivy" Sage</t>
  </si>
  <si>
    <t xml:space="preserve">5-6 Oct R1R </t>
  </si>
  <si>
    <t>5 and Dime 21 Oct 2018</t>
  </si>
  <si>
    <t>9/10/11 Nov 18  Florida CVMA Mid State Rally</t>
  </si>
  <si>
    <t>22 Sept 18 18-1 6th Annual Fallen Brothers Memorial Ride</t>
  </si>
  <si>
    <t>11 Nov 18 VFW Post 6364 Veterans Day Party</t>
  </si>
  <si>
    <t>10 Nov 18 CVMA 18-8 Call to Arms</t>
  </si>
  <si>
    <t>20-2 FLA</t>
  </si>
  <si>
    <t>18-1 TN</t>
  </si>
  <si>
    <t>R1R</t>
  </si>
  <si>
    <t>N</t>
  </si>
  <si>
    <t>Louis "Babalou" Johnston</t>
  </si>
  <si>
    <t>8 Dec Sweat For Vets  Baetle Baily Move</t>
  </si>
  <si>
    <t>AUX-8662</t>
  </si>
  <si>
    <t>22 Dec 18 Ride to Lowerys SeaFood restautant</t>
  </si>
  <si>
    <t>9/10/11 Nov 18 18-1 Sanctioned ride</t>
  </si>
  <si>
    <t>Crystal "Wildthang" Fater  11/18/18</t>
  </si>
  <si>
    <t>Crystal "Wild Thang" Fater  11/16/18</t>
  </si>
  <si>
    <t>Crystal "WildThangl" Fader   (11/16/18)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</si>
</sst>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m/d/yyyy;@"/>
    <numFmt numFmtId="166" formatCode="[$-409]d\-mmm\-yy;@"/>
  </numFmts>
  <fonts count="29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name val="Arial"/>
      <family val="2"/>
    </font>
    <font>
      <sz val="11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BD4B4"/>
        <bgColor rgb="FFFBD4B4"/>
      </patternFill>
    </fill>
    <fill>
      <patternFill patternType="solid">
        <fgColor rgb="FF92D050"/>
        <bgColor rgb="FF92D050"/>
      </patternFill>
    </fill>
    <fill>
      <patternFill patternType="solid">
        <fgColor rgb="FFEEECE1"/>
        <bgColor rgb="FFEEECE1"/>
      </patternFill>
    </fill>
    <fill>
      <patternFill patternType="solid">
        <fgColor rgb="FF4BACC6"/>
        <bgColor rgb="FF4BACC6"/>
      </patternFill>
    </fill>
    <fill>
      <patternFill patternType="solid">
        <fgColor rgb="FF0070C0"/>
        <bgColor rgb="FF007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9" tint="0.59999389629810485"/>
        <bgColor rgb="FF92D050"/>
      </patternFill>
    </fill>
    <fill>
      <patternFill patternType="solid">
        <fgColor theme="7" tint="0.59999389629810485"/>
        <bgColor rgb="FF92D05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rgb="FF92D050"/>
      </patternFill>
    </fill>
  </fills>
  <borders count="8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3">
    <xf numFmtId="0" fontId="0" fillId="0" borderId="0" xfId="0"/>
    <xf numFmtId="0" fontId="4" fillId="0" borderId="0" xfId="0" applyFont="1"/>
    <xf numFmtId="0" fontId="1" fillId="0" borderId="0" xfId="0" applyFont="1"/>
    <xf numFmtId="0" fontId="7" fillId="0" borderId="26" xfId="0" applyFont="1" applyBorder="1" applyAlignment="1">
      <alignment horizontal="left"/>
    </xf>
    <xf numFmtId="0" fontId="6" fillId="8" borderId="26" xfId="0" applyFont="1" applyFill="1" applyBorder="1"/>
    <xf numFmtId="0" fontId="6" fillId="0" borderId="26" xfId="0" applyFont="1" applyBorder="1"/>
    <xf numFmtId="0" fontId="7" fillId="8" borderId="26" xfId="0" applyFont="1" applyFill="1" applyBorder="1" applyAlignment="1">
      <alignment horizontal="left"/>
    </xf>
    <xf numFmtId="0" fontId="7" fillId="0" borderId="26" xfId="0" applyFont="1" applyBorder="1"/>
    <xf numFmtId="0" fontId="7" fillId="8" borderId="26" xfId="0" applyFont="1" applyFill="1" applyBorder="1"/>
    <xf numFmtId="0" fontId="7" fillId="8" borderId="26" xfId="1" applyFont="1" applyFill="1" applyBorder="1"/>
    <xf numFmtId="0" fontId="7" fillId="0" borderId="26" xfId="1" applyFont="1" applyBorder="1"/>
    <xf numFmtId="0" fontId="7" fillId="8" borderId="26" xfId="0" applyFont="1" applyFill="1" applyBorder="1" applyAlignment="1">
      <alignment horizontal="left" vertical="center"/>
    </xf>
    <xf numFmtId="0" fontId="6" fillId="0" borderId="0" xfId="0" applyFont="1"/>
    <xf numFmtId="0" fontId="6" fillId="8" borderId="26" xfId="0" applyFont="1" applyFill="1" applyBorder="1" applyAlignment="1">
      <alignment horizontal="center"/>
    </xf>
    <xf numFmtId="0" fontId="7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center"/>
    </xf>
    <xf numFmtId="15" fontId="6" fillId="0" borderId="26" xfId="0" applyNumberFormat="1" applyFont="1" applyBorder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6" fillId="8" borderId="17" xfId="0" applyNumberFormat="1" applyFont="1" applyFill="1" applyBorder="1"/>
    <xf numFmtId="164" fontId="6" fillId="0" borderId="17" xfId="0" applyNumberFormat="1" applyFont="1" applyBorder="1"/>
    <xf numFmtId="164" fontId="6" fillId="8" borderId="19" xfId="0" applyNumberFormat="1" applyFont="1" applyFill="1" applyBorder="1"/>
    <xf numFmtId="0" fontId="12" fillId="8" borderId="19" xfId="0" applyFont="1" applyFill="1" applyBorder="1" applyAlignment="1">
      <alignment horizontal="center" vertical="top"/>
    </xf>
    <xf numFmtId="164" fontId="6" fillId="0" borderId="19" xfId="0" applyNumberFormat="1" applyFont="1" applyBorder="1"/>
    <xf numFmtId="0" fontId="12" fillId="0" borderId="19" xfId="0" applyFont="1" applyBorder="1" applyAlignment="1">
      <alignment horizontal="center" vertical="top"/>
    </xf>
    <xf numFmtId="164" fontId="6" fillId="8" borderId="26" xfId="0" applyNumberFormat="1" applyFont="1" applyFill="1" applyBorder="1"/>
    <xf numFmtId="164" fontId="6" fillId="0" borderId="26" xfId="0" applyNumberFormat="1" applyFont="1" applyBorder="1"/>
    <xf numFmtId="0" fontId="12" fillId="8" borderId="26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4" fillId="8" borderId="26" xfId="0" applyFont="1" applyFill="1" applyBorder="1"/>
    <xf numFmtId="0" fontId="14" fillId="0" borderId="26" xfId="0" applyFont="1" applyBorder="1"/>
    <xf numFmtId="0" fontId="6" fillId="0" borderId="26" xfId="0" applyFont="1" applyBorder="1" applyAlignment="1">
      <alignment horizontal="left"/>
    </xf>
    <xf numFmtId="0" fontId="6" fillId="8" borderId="26" xfId="0" applyFont="1" applyFill="1" applyBorder="1" applyAlignment="1">
      <alignment horizontal="left"/>
    </xf>
    <xf numFmtId="14" fontId="6" fillId="8" borderId="26" xfId="0" applyNumberFormat="1" applyFont="1" applyFill="1" applyBorder="1"/>
    <xf numFmtId="0" fontId="6" fillId="0" borderId="0" xfId="0" applyFont="1" applyAlignment="1">
      <alignment horizontal="center"/>
    </xf>
    <xf numFmtId="0" fontId="13" fillId="0" borderId="0" xfId="0" applyFont="1"/>
    <xf numFmtId="0" fontId="4" fillId="0" borderId="44" xfId="0" applyFont="1" applyBorder="1"/>
    <xf numFmtId="0" fontId="4" fillId="16" borderId="0" xfId="0" applyFont="1" applyFill="1"/>
    <xf numFmtId="0" fontId="4" fillId="17" borderId="0" xfId="0" applyFont="1" applyFill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 textRotation="90" wrapText="1"/>
    </xf>
    <xf numFmtId="0" fontId="4" fillId="4" borderId="41" xfId="0" applyFont="1" applyFill="1" applyBorder="1" applyAlignment="1">
      <alignment horizontal="center" textRotation="90" wrapText="1"/>
    </xf>
    <xf numFmtId="0" fontId="4" fillId="4" borderId="33" xfId="0" applyFont="1" applyFill="1" applyBorder="1" applyAlignment="1">
      <alignment horizontal="center" textRotation="90" wrapText="1"/>
    </xf>
    <xf numFmtId="0" fontId="4" fillId="4" borderId="28" xfId="0" applyFont="1" applyFill="1" applyBorder="1" applyAlignment="1">
      <alignment horizontal="center" textRotation="90" wrapText="1"/>
    </xf>
    <xf numFmtId="0" fontId="4" fillId="5" borderId="43" xfId="0" applyFont="1" applyFill="1" applyBorder="1" applyAlignment="1">
      <alignment horizontal="center" textRotation="90" wrapText="1"/>
    </xf>
    <xf numFmtId="0" fontId="4" fillId="5" borderId="33" xfId="0" applyFont="1" applyFill="1" applyBorder="1" applyAlignment="1">
      <alignment horizontal="center" textRotation="90" wrapText="1"/>
    </xf>
    <xf numFmtId="0" fontId="4" fillId="6" borderId="46" xfId="0" applyFont="1" applyFill="1" applyBorder="1" applyAlignment="1">
      <alignment horizontal="center" textRotation="90" wrapText="1"/>
    </xf>
    <xf numFmtId="0" fontId="4" fillId="13" borderId="45" xfId="0" applyFont="1" applyFill="1" applyBorder="1" applyAlignment="1">
      <alignment horizontal="left" textRotation="90" wrapText="1"/>
    </xf>
    <xf numFmtId="0" fontId="4" fillId="6" borderId="45" xfId="0" applyFont="1" applyFill="1" applyBorder="1" applyAlignment="1">
      <alignment horizontal="center" textRotation="90" wrapText="1"/>
    </xf>
    <xf numFmtId="0" fontId="4" fillId="8" borderId="0" xfId="0" applyFont="1" applyFill="1"/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6" fillId="8" borderId="26" xfId="0" applyFont="1" applyFill="1" applyBorder="1"/>
    <xf numFmtId="15" fontId="6" fillId="8" borderId="26" xfId="0" applyNumberFormat="1" applyFont="1" applyFill="1" applyBorder="1" applyAlignment="1">
      <alignment horizontal="left" vertical="center"/>
    </xf>
    <xf numFmtId="0" fontId="15" fillId="0" borderId="26" xfId="0" applyFont="1" applyBorder="1" applyAlignment="1">
      <alignment horizontal="left"/>
    </xf>
    <xf numFmtId="0" fontId="16" fillId="0" borderId="26" xfId="0" applyFont="1" applyBorder="1"/>
    <xf numFmtId="0" fontId="12" fillId="8" borderId="26" xfId="0" applyFont="1" applyFill="1" applyBorder="1" applyAlignment="1">
      <alignment horizontal="center" vertical="top"/>
    </xf>
    <xf numFmtId="15" fontId="6" fillId="8" borderId="26" xfId="0" applyNumberFormat="1" applyFont="1" applyFill="1" applyBorder="1"/>
    <xf numFmtId="0" fontId="6" fillId="8" borderId="26" xfId="0" applyFont="1" applyFill="1" applyBorder="1" applyAlignment="1">
      <alignment horizontal="left" vertical="center"/>
    </xf>
    <xf numFmtId="0" fontId="12" fillId="0" borderId="26" xfId="0" applyFont="1" applyBorder="1" applyAlignment="1">
      <alignment horizontal="center" vertical="top"/>
    </xf>
    <xf numFmtId="15" fontId="6" fillId="0" borderId="26" xfId="0" applyNumberFormat="1" applyFont="1" applyBorder="1"/>
    <xf numFmtId="0" fontId="6" fillId="0" borderId="26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left"/>
    </xf>
    <xf numFmtId="0" fontId="17" fillId="8" borderId="34" xfId="0" applyFont="1" applyFill="1" applyBorder="1"/>
    <xf numFmtId="165" fontId="18" fillId="8" borderId="26" xfId="0" applyNumberFormat="1" applyFont="1" applyFill="1" applyBorder="1" applyAlignment="1">
      <alignment horizontal="center"/>
    </xf>
    <xf numFmtId="14" fontId="17" fillId="8" borderId="27" xfId="0" applyNumberFormat="1" applyFont="1" applyFill="1" applyBorder="1"/>
    <xf numFmtId="0" fontId="17" fillId="8" borderId="17" xfId="0" applyFont="1" applyFill="1" applyBorder="1"/>
    <xf numFmtId="0" fontId="17" fillId="8" borderId="18" xfId="0" applyFont="1" applyFill="1" applyBorder="1"/>
    <xf numFmtId="15" fontId="17" fillId="8" borderId="19" xfId="0" applyNumberFormat="1" applyFont="1" applyFill="1" applyBorder="1" applyAlignment="1">
      <alignment horizontal="center"/>
    </xf>
    <xf numFmtId="166" fontId="17" fillId="8" borderId="17" xfId="0" applyNumberFormat="1" applyFont="1" applyFill="1" applyBorder="1" applyAlignment="1">
      <alignment horizontal="center"/>
    </xf>
    <xf numFmtId="0" fontId="17" fillId="8" borderId="17" xfId="0" applyFont="1" applyFill="1" applyBorder="1" applyAlignment="1">
      <alignment horizontal="center"/>
    </xf>
    <xf numFmtId="0" fontId="17" fillId="8" borderId="18" xfId="0" applyFont="1" applyFill="1" applyBorder="1" applyAlignment="1">
      <alignment horizontal="center"/>
    </xf>
    <xf numFmtId="15" fontId="17" fillId="8" borderId="17" xfId="0" applyNumberFormat="1" applyFont="1" applyFill="1" applyBorder="1"/>
    <xf numFmtId="0" fontId="17" fillId="0" borderId="18" xfId="0" applyFont="1" applyBorder="1" applyAlignment="1">
      <alignment horizontal="left"/>
    </xf>
    <xf numFmtId="0" fontId="18" fillId="0" borderId="26" xfId="0" applyFont="1" applyBorder="1" applyAlignment="1">
      <alignment horizontal="left"/>
    </xf>
    <xf numFmtId="165" fontId="18" fillId="0" borderId="27" xfId="0" applyNumberFormat="1" applyFont="1" applyBorder="1" applyAlignment="1">
      <alignment horizontal="center"/>
    </xf>
    <xf numFmtId="14" fontId="17" fillId="0" borderId="17" xfId="0" applyNumberFormat="1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7" xfId="0" applyFont="1" applyBorder="1" applyAlignment="1">
      <alignment horizontal="center"/>
    </xf>
    <xf numFmtId="166" fontId="17" fillId="0" borderId="17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8" borderId="21" xfId="0" applyFont="1" applyFill="1" applyBorder="1" applyAlignment="1">
      <alignment horizontal="left"/>
    </xf>
    <xf numFmtId="0" fontId="17" fillId="8" borderId="26" xfId="0" applyFont="1" applyFill="1" applyBorder="1"/>
    <xf numFmtId="165" fontId="17" fillId="8" borderId="22" xfId="0" applyNumberFormat="1" applyFont="1" applyFill="1" applyBorder="1" applyAlignment="1">
      <alignment horizontal="center"/>
    </xf>
    <xf numFmtId="14" fontId="17" fillId="8" borderId="19" xfId="0" applyNumberFormat="1" applyFont="1" applyFill="1" applyBorder="1"/>
    <xf numFmtId="0" fontId="17" fillId="8" borderId="19" xfId="0" applyFont="1" applyFill="1" applyBorder="1"/>
    <xf numFmtId="166" fontId="17" fillId="8" borderId="19" xfId="0" applyNumberFormat="1" applyFont="1" applyFill="1" applyBorder="1" applyAlignment="1">
      <alignment horizontal="center"/>
    </xf>
    <xf numFmtId="15" fontId="17" fillId="8" borderId="19" xfId="0" applyNumberFormat="1" applyFont="1" applyFill="1" applyBorder="1"/>
    <xf numFmtId="0" fontId="17" fillId="0" borderId="21" xfId="0" applyFont="1" applyBorder="1" applyAlignment="1">
      <alignment horizontal="left"/>
    </xf>
    <xf numFmtId="0" fontId="17" fillId="0" borderId="26" xfId="0" applyFont="1" applyBorder="1"/>
    <xf numFmtId="165" fontId="17" fillId="0" borderId="22" xfId="0" applyNumberFormat="1" applyFont="1" applyBorder="1" applyAlignment="1">
      <alignment horizontal="center"/>
    </xf>
    <xf numFmtId="14" fontId="17" fillId="0" borderId="19" xfId="0" applyNumberFormat="1" applyFont="1" applyBorder="1"/>
    <xf numFmtId="0" fontId="17" fillId="0" borderId="19" xfId="0" applyFont="1" applyBorder="1"/>
    <xf numFmtId="15" fontId="17" fillId="0" borderId="19" xfId="0" applyNumberFormat="1" applyFont="1" applyBorder="1" applyAlignment="1">
      <alignment horizontal="center"/>
    </xf>
    <xf numFmtId="166" fontId="17" fillId="0" borderId="19" xfId="0" applyNumberFormat="1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15" fontId="17" fillId="0" borderId="19" xfId="0" applyNumberFormat="1" applyFont="1" applyBorder="1"/>
    <xf numFmtId="0" fontId="17" fillId="8" borderId="19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/>
    </xf>
    <xf numFmtId="0" fontId="18" fillId="8" borderId="26" xfId="0" applyFont="1" applyFill="1" applyBorder="1" applyAlignment="1">
      <alignment horizontal="left"/>
    </xf>
    <xf numFmtId="0" fontId="17" fillId="8" borderId="21" xfId="0" applyFont="1" applyFill="1" applyBorder="1"/>
    <xf numFmtId="165" fontId="17" fillId="8" borderId="22" xfId="0" applyNumberFormat="1" applyFont="1" applyFill="1" applyBorder="1"/>
    <xf numFmtId="166" fontId="17" fillId="8" borderId="19" xfId="0" applyNumberFormat="1" applyFont="1" applyFill="1" applyBorder="1"/>
    <xf numFmtId="0" fontId="17" fillId="8" borderId="30" xfId="0" applyFont="1" applyFill="1" applyBorder="1"/>
    <xf numFmtId="165" fontId="17" fillId="8" borderId="31" xfId="0" applyNumberFormat="1" applyFont="1" applyFill="1" applyBorder="1" applyAlignment="1">
      <alignment horizontal="center"/>
    </xf>
    <xf numFmtId="0" fontId="17" fillId="8" borderId="33" xfId="0" applyFont="1" applyFill="1" applyBorder="1"/>
    <xf numFmtId="0" fontId="17" fillId="8" borderId="20" xfId="0" applyFont="1" applyFill="1" applyBorder="1"/>
    <xf numFmtId="15" fontId="17" fillId="8" borderId="20" xfId="0" applyNumberFormat="1" applyFont="1" applyFill="1" applyBorder="1" applyAlignment="1">
      <alignment horizontal="center"/>
    </xf>
    <xf numFmtId="166" fontId="17" fillId="8" borderId="20" xfId="0" applyNumberFormat="1" applyFont="1" applyFill="1" applyBorder="1" applyAlignment="1">
      <alignment horizontal="center"/>
    </xf>
    <xf numFmtId="0" fontId="17" fillId="8" borderId="20" xfId="0" applyFont="1" applyFill="1" applyBorder="1" applyAlignment="1">
      <alignment horizontal="center"/>
    </xf>
    <xf numFmtId="0" fontId="17" fillId="8" borderId="29" xfId="0" applyFont="1" applyFill="1" applyBorder="1" applyAlignment="1">
      <alignment horizontal="center"/>
    </xf>
    <xf numFmtId="0" fontId="17" fillId="0" borderId="26" xfId="0" applyFont="1" applyBorder="1" applyAlignment="1">
      <alignment horizontal="left"/>
    </xf>
    <xf numFmtId="0" fontId="18" fillId="0" borderId="26" xfId="0" applyFont="1" applyBorder="1"/>
    <xf numFmtId="165" fontId="17" fillId="0" borderId="26" xfId="0" applyNumberFormat="1" applyFont="1" applyBorder="1" applyAlignment="1">
      <alignment horizontal="center"/>
    </xf>
    <xf numFmtId="14" fontId="17" fillId="0" borderId="26" xfId="0" applyNumberFormat="1" applyFont="1" applyBorder="1"/>
    <xf numFmtId="15" fontId="17" fillId="0" borderId="26" xfId="0" applyNumberFormat="1" applyFont="1" applyBorder="1" applyAlignment="1">
      <alignment horizontal="center"/>
    </xf>
    <xf numFmtId="166" fontId="17" fillId="0" borderId="26" xfId="0" applyNumberFormat="1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165" fontId="17" fillId="8" borderId="27" xfId="0" applyNumberFormat="1" applyFont="1" applyFill="1" applyBorder="1" applyAlignment="1">
      <alignment horizontal="center"/>
    </xf>
    <xf numFmtId="0" fontId="17" fillId="8" borderId="19" xfId="0" applyFont="1" applyFill="1" applyBorder="1" applyAlignment="1">
      <alignment horizontal="left"/>
    </xf>
    <xf numFmtId="0" fontId="18" fillId="0" borderId="19" xfId="0" applyFont="1" applyBorder="1"/>
    <xf numFmtId="0" fontId="18" fillId="8" borderId="19" xfId="0" applyFont="1" applyFill="1" applyBorder="1"/>
    <xf numFmtId="15" fontId="17" fillId="0" borderId="21" xfId="0" applyNumberFormat="1" applyFont="1" applyBorder="1"/>
    <xf numFmtId="15" fontId="17" fillId="0" borderId="35" xfId="0" applyNumberFormat="1" applyFont="1" applyBorder="1" applyAlignment="1">
      <alignment horizontal="left" vertical="center"/>
    </xf>
    <xf numFmtId="15" fontId="17" fillId="8" borderId="19" xfId="0" applyNumberFormat="1" applyFont="1" applyFill="1" applyBorder="1" applyAlignment="1">
      <alignment horizontal="left" vertical="center"/>
    </xf>
    <xf numFmtId="15" fontId="17" fillId="0" borderId="19" xfId="0" applyNumberFormat="1" applyFont="1" applyBorder="1" applyAlignment="1">
      <alignment horizontal="left" vertical="center"/>
    </xf>
    <xf numFmtId="165" fontId="18" fillId="0" borderId="22" xfId="0" applyNumberFormat="1" applyFont="1" applyBorder="1" applyAlignment="1">
      <alignment horizontal="center"/>
    </xf>
    <xf numFmtId="165" fontId="18" fillId="8" borderId="22" xfId="0" applyNumberFormat="1" applyFont="1" applyFill="1" applyBorder="1" applyAlignment="1">
      <alignment horizontal="center"/>
    </xf>
    <xf numFmtId="0" fontId="18" fillId="8" borderId="21" xfId="0" applyFont="1" applyFill="1" applyBorder="1"/>
    <xf numFmtId="0" fontId="18" fillId="8" borderId="26" xfId="0" applyFont="1" applyFill="1" applyBorder="1"/>
    <xf numFmtId="0" fontId="18" fillId="0" borderId="21" xfId="0" applyFont="1" applyBorder="1"/>
    <xf numFmtId="14" fontId="17" fillId="8" borderId="26" xfId="0" applyNumberFormat="1" applyFont="1" applyFill="1" applyBorder="1"/>
    <xf numFmtId="0" fontId="17" fillId="0" borderId="22" xfId="0" applyFont="1" applyBorder="1"/>
    <xf numFmtId="0" fontId="17" fillId="8" borderId="26" xfId="0" applyFont="1" applyFill="1" applyBorder="1" applyAlignment="1">
      <alignment horizontal="center"/>
    </xf>
    <xf numFmtId="0" fontId="17" fillId="8" borderId="22" xfId="0" applyFont="1" applyFill="1" applyBorder="1"/>
    <xf numFmtId="0" fontId="18" fillId="0" borderId="30" xfId="0" applyFont="1" applyBorder="1"/>
    <xf numFmtId="0" fontId="17" fillId="0" borderId="20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31" xfId="0" applyFont="1" applyBorder="1"/>
    <xf numFmtId="0" fontId="17" fillId="0" borderId="20" xfId="0" applyFont="1" applyBorder="1"/>
    <xf numFmtId="165" fontId="18" fillId="8" borderId="31" xfId="0" applyNumberFormat="1" applyFont="1" applyFill="1" applyBorder="1" applyAlignment="1">
      <alignment horizontal="center"/>
    </xf>
    <xf numFmtId="14" fontId="17" fillId="8" borderId="30" xfId="0" applyNumberFormat="1" applyFont="1" applyFill="1" applyBorder="1"/>
    <xf numFmtId="15" fontId="17" fillId="8" borderId="26" xfId="0" applyNumberFormat="1" applyFont="1" applyFill="1" applyBorder="1" applyAlignment="1">
      <alignment horizontal="center"/>
    </xf>
    <xf numFmtId="166" fontId="17" fillId="8" borderId="26" xfId="0" applyNumberFormat="1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0" fontId="17" fillId="8" borderId="38" xfId="0" applyFont="1" applyFill="1" applyBorder="1"/>
    <xf numFmtId="165" fontId="18" fillId="0" borderId="30" xfId="0" applyNumberFormat="1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8" xfId="0" applyFont="1" applyBorder="1"/>
    <xf numFmtId="165" fontId="18" fillId="8" borderId="30" xfId="0" applyNumberFormat="1" applyFont="1" applyFill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14" fontId="17" fillId="0" borderId="30" xfId="0" applyNumberFormat="1" applyFont="1" applyBorder="1"/>
    <xf numFmtId="0" fontId="17" fillId="0" borderId="30" xfId="0" applyFont="1" applyBorder="1"/>
    <xf numFmtId="15" fontId="17" fillId="0" borderId="30" xfId="0" applyNumberFormat="1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166" fontId="17" fillId="0" borderId="30" xfId="0" applyNumberFormat="1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9" xfId="0" applyFont="1" applyBorder="1"/>
    <xf numFmtId="15" fontId="17" fillId="8" borderId="30" xfId="0" applyNumberFormat="1" applyFont="1" applyFill="1" applyBorder="1" applyAlignment="1">
      <alignment horizontal="center"/>
    </xf>
    <xf numFmtId="0" fontId="17" fillId="8" borderId="30" xfId="0" applyFont="1" applyFill="1" applyBorder="1" applyAlignment="1">
      <alignment horizontal="center"/>
    </xf>
    <xf numFmtId="166" fontId="17" fillId="8" borderId="30" xfId="0" applyNumberFormat="1" applyFont="1" applyFill="1" applyBorder="1" applyAlignment="1">
      <alignment horizontal="center"/>
    </xf>
    <xf numFmtId="0" fontId="17" fillId="8" borderId="37" xfId="0" applyFont="1" applyFill="1" applyBorder="1" applyAlignment="1">
      <alignment horizontal="center"/>
    </xf>
    <xf numFmtId="0" fontId="17" fillId="8" borderId="39" xfId="0" applyFont="1" applyFill="1" applyBorder="1"/>
    <xf numFmtId="0" fontId="18" fillId="0" borderId="26" xfId="1" applyFont="1" applyBorder="1"/>
    <xf numFmtId="0" fontId="18" fillId="8" borderId="26" xfId="1" applyFont="1" applyFill="1" applyBorder="1"/>
    <xf numFmtId="0" fontId="18" fillId="0" borderId="34" xfId="1" applyFont="1" applyBorder="1"/>
    <xf numFmtId="0" fontId="18" fillId="8" borderId="0" xfId="0" applyFont="1" applyFill="1"/>
    <xf numFmtId="0" fontId="18" fillId="8" borderId="34" xfId="1" applyFont="1" applyFill="1" applyBorder="1"/>
    <xf numFmtId="0" fontId="18" fillId="0" borderId="30" xfId="1" applyFont="1" applyBorder="1"/>
    <xf numFmtId="165" fontId="18" fillId="0" borderId="0" xfId="0" applyNumberFormat="1" applyFont="1" applyAlignment="1">
      <alignment horizontal="center"/>
    </xf>
    <xf numFmtId="0" fontId="18" fillId="8" borderId="30" xfId="0" applyFont="1" applyFill="1" applyBorder="1"/>
    <xf numFmtId="0" fontId="17" fillId="8" borderId="26" xfId="0" applyFont="1" applyFill="1" applyBorder="1" applyAlignment="1">
      <alignment horizontal="left"/>
    </xf>
    <xf numFmtId="0" fontId="17" fillId="0" borderId="34" xfId="0" applyFont="1" applyBorder="1"/>
    <xf numFmtId="0" fontId="17" fillId="8" borderId="21" xfId="0" applyFont="1" applyFill="1" applyBorder="1" applyAlignment="1">
      <alignment horizontal="left" vertical="center"/>
    </xf>
    <xf numFmtId="0" fontId="18" fillId="8" borderId="26" xfId="0" applyFont="1" applyFill="1" applyBorder="1" applyAlignment="1">
      <alignment horizontal="left" vertical="center"/>
    </xf>
    <xf numFmtId="15" fontId="17" fillId="0" borderId="21" xfId="0" applyNumberFormat="1" applyFont="1" applyBorder="1" applyAlignment="1">
      <alignment horizontal="left" vertical="center"/>
    </xf>
    <xf numFmtId="15" fontId="17" fillId="8" borderId="21" xfId="0" applyNumberFormat="1" applyFont="1" applyFill="1" applyBorder="1" applyAlignment="1">
      <alignment horizontal="left" vertical="center"/>
    </xf>
    <xf numFmtId="15" fontId="17" fillId="8" borderId="26" xfId="0" applyNumberFormat="1" applyFont="1" applyFill="1" applyBorder="1" applyAlignment="1">
      <alignment horizontal="left" vertical="center"/>
    </xf>
    <xf numFmtId="15" fontId="17" fillId="0" borderId="34" xfId="0" applyNumberFormat="1" applyFont="1" applyBorder="1" applyAlignment="1">
      <alignment horizontal="left" vertical="center"/>
    </xf>
    <xf numFmtId="15" fontId="17" fillId="8" borderId="34" xfId="0" applyNumberFormat="1" applyFont="1" applyFill="1" applyBorder="1" applyAlignment="1">
      <alignment horizontal="left" vertical="center"/>
    </xf>
    <xf numFmtId="0" fontId="17" fillId="8" borderId="26" xfId="0" applyFont="1" applyFill="1" applyBorder="1" applyAlignment="1" applyProtection="1">
      <alignment horizontal="left"/>
      <protection locked="0"/>
    </xf>
    <xf numFmtId="0" fontId="17" fillId="0" borderId="21" xfId="0" applyFont="1" applyBorder="1"/>
    <xf numFmtId="0" fontId="17" fillId="0" borderId="26" xfId="0" applyFont="1" applyBorder="1" applyAlignment="1" applyProtection="1">
      <alignment horizontal="left"/>
      <protection locked="0"/>
    </xf>
    <xf numFmtId="15" fontId="17" fillId="8" borderId="21" xfId="0" applyNumberFormat="1" applyFont="1" applyFill="1" applyBorder="1"/>
    <xf numFmtId="165" fontId="17" fillId="8" borderId="34" xfId="0" applyNumberFormat="1" applyFont="1" applyFill="1" applyBorder="1" applyAlignment="1">
      <alignment horizontal="center"/>
    </xf>
    <xf numFmtId="165" fontId="17" fillId="8" borderId="47" xfId="0" applyNumberFormat="1" applyFont="1" applyFill="1" applyBorder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8" borderId="26" xfId="0" applyFont="1" applyFill="1" applyBorder="1" applyAlignment="1">
      <alignment horizontal="center"/>
    </xf>
    <xf numFmtId="0" fontId="17" fillId="8" borderId="26" xfId="0" applyFont="1" applyFill="1" applyBorder="1" applyAlignment="1">
      <alignment horizontal="right"/>
    </xf>
    <xf numFmtId="0" fontId="17" fillId="8" borderId="38" xfId="0" applyFont="1" applyFill="1" applyBorder="1" applyAlignment="1">
      <alignment horizontal="right"/>
    </xf>
    <xf numFmtId="0" fontId="18" fillId="8" borderId="26" xfId="0" applyFont="1" applyFill="1" applyBorder="1" applyAlignment="1">
      <alignment horizontal="center" vertical="top"/>
    </xf>
    <xf numFmtId="0" fontId="18" fillId="0" borderId="27" xfId="0" applyFont="1" applyBorder="1" applyAlignment="1">
      <alignment horizontal="center"/>
    </xf>
    <xf numFmtId="0" fontId="17" fillId="0" borderId="17" xfId="0" applyFont="1" applyBorder="1" applyAlignment="1">
      <alignment horizontal="right"/>
    </xf>
    <xf numFmtId="0" fontId="18" fillId="0" borderId="17" xfId="0" applyFont="1" applyBorder="1"/>
    <xf numFmtId="0" fontId="17" fillId="0" borderId="27" xfId="0" applyFont="1" applyBorder="1" applyAlignment="1">
      <alignment horizontal="right"/>
    </xf>
    <xf numFmtId="0" fontId="18" fillId="0" borderId="17" xfId="0" applyFont="1" applyBorder="1" applyAlignment="1">
      <alignment horizontal="center" vertical="top"/>
    </xf>
    <xf numFmtId="0" fontId="17" fillId="8" borderId="22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right"/>
    </xf>
    <xf numFmtId="0" fontId="17" fillId="8" borderId="22" xfId="0" applyFont="1" applyFill="1" applyBorder="1" applyAlignment="1">
      <alignment horizontal="right"/>
    </xf>
    <xf numFmtId="0" fontId="18" fillId="8" borderId="19" xfId="0" applyFont="1" applyFill="1" applyBorder="1" applyAlignment="1">
      <alignment horizontal="center" vertical="top"/>
    </xf>
    <xf numFmtId="0" fontId="17" fillId="0" borderId="22" xfId="0" applyFont="1" applyBorder="1" applyAlignment="1">
      <alignment horizontal="center"/>
    </xf>
    <xf numFmtId="0" fontId="17" fillId="0" borderId="19" xfId="0" applyFont="1" applyBorder="1" applyAlignment="1">
      <alignment horizontal="right"/>
    </xf>
    <xf numFmtId="0" fontId="17" fillId="0" borderId="22" xfId="0" applyFont="1" applyBorder="1" applyAlignment="1">
      <alignment horizontal="right"/>
    </xf>
    <xf numFmtId="0" fontId="18" fillId="0" borderId="19" xfId="0" applyFont="1" applyBorder="1" applyAlignment="1">
      <alignment horizontal="center" vertical="top"/>
    </xf>
    <xf numFmtId="0" fontId="18" fillId="0" borderId="22" xfId="0" applyFont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18" fillId="8" borderId="31" xfId="0" applyFont="1" applyFill="1" applyBorder="1" applyAlignment="1">
      <alignment horizontal="center"/>
    </xf>
    <xf numFmtId="0" fontId="17" fillId="8" borderId="20" xfId="0" applyFont="1" applyFill="1" applyBorder="1" applyAlignment="1">
      <alignment horizontal="right"/>
    </xf>
    <xf numFmtId="0" fontId="18" fillId="8" borderId="20" xfId="0" applyFont="1" applyFill="1" applyBorder="1"/>
    <xf numFmtId="0" fontId="17" fillId="8" borderId="31" xfId="0" applyFont="1" applyFill="1" applyBorder="1" applyAlignment="1">
      <alignment horizontal="right"/>
    </xf>
    <xf numFmtId="0" fontId="18" fillId="0" borderId="30" xfId="0" applyFont="1" applyBorder="1" applyAlignment="1">
      <alignment horizontal="center"/>
    </xf>
    <xf numFmtId="0" fontId="17" fillId="0" borderId="30" xfId="0" applyFont="1" applyBorder="1" applyAlignment="1">
      <alignment horizontal="right"/>
    </xf>
    <xf numFmtId="0" fontId="17" fillId="0" borderId="39" xfId="0" applyFont="1" applyBorder="1" applyAlignment="1">
      <alignment horizontal="right"/>
    </xf>
    <xf numFmtId="0" fontId="17" fillId="0" borderId="37" xfId="0" applyFont="1" applyBorder="1"/>
    <xf numFmtId="0" fontId="18" fillId="8" borderId="30" xfId="0" applyFont="1" applyFill="1" applyBorder="1" applyAlignment="1">
      <alignment horizontal="center"/>
    </xf>
    <xf numFmtId="0" fontId="17" fillId="8" borderId="30" xfId="0" applyFont="1" applyFill="1" applyBorder="1" applyAlignment="1">
      <alignment horizontal="right"/>
    </xf>
    <xf numFmtId="0" fontId="17" fillId="8" borderId="39" xfId="0" applyFont="1" applyFill="1" applyBorder="1" applyAlignment="1">
      <alignment horizontal="right"/>
    </xf>
    <xf numFmtId="0" fontId="17" fillId="8" borderId="37" xfId="0" applyFont="1" applyFill="1" applyBorder="1"/>
    <xf numFmtId="0" fontId="18" fillId="0" borderId="26" xfId="0" applyFont="1" applyBorder="1" applyAlignment="1">
      <alignment horizontal="center"/>
    </xf>
    <xf numFmtId="0" fontId="17" fillId="0" borderId="26" xfId="0" applyFont="1" applyBorder="1" applyAlignment="1">
      <alignment horizontal="right"/>
    </xf>
    <xf numFmtId="0" fontId="17" fillId="0" borderId="38" xfId="0" applyFont="1" applyBorder="1" applyAlignment="1">
      <alignment horizontal="right"/>
    </xf>
    <xf numFmtId="0" fontId="17" fillId="0" borderId="35" xfId="0" applyFont="1" applyBorder="1"/>
    <xf numFmtId="0" fontId="17" fillId="8" borderId="35" xfId="0" applyFont="1" applyFill="1" applyBorder="1"/>
    <xf numFmtId="0" fontId="17" fillId="0" borderId="30" xfId="0" applyFont="1" applyBorder="1" applyAlignment="1">
      <alignment horizontal="left"/>
    </xf>
    <xf numFmtId="0" fontId="17" fillId="0" borderId="34" xfId="0" applyFont="1" applyBorder="1" applyAlignment="1">
      <alignment horizontal="center"/>
    </xf>
    <xf numFmtId="0" fontId="17" fillId="0" borderId="40" xfId="0" applyFont="1" applyBorder="1"/>
    <xf numFmtId="0" fontId="17" fillId="8" borderId="34" xfId="0" applyFont="1" applyFill="1" applyBorder="1" applyAlignment="1">
      <alignment horizontal="center"/>
    </xf>
    <xf numFmtId="0" fontId="17" fillId="8" borderId="40" xfId="0" applyFont="1" applyFill="1" applyBorder="1"/>
    <xf numFmtId="0" fontId="17" fillId="0" borderId="33" xfId="0" applyFont="1" applyBorder="1"/>
    <xf numFmtId="15" fontId="17" fillId="0" borderId="38" xfId="0" applyNumberFormat="1" applyFont="1" applyBorder="1"/>
    <xf numFmtId="0" fontId="18" fillId="8" borderId="29" xfId="0" applyFont="1" applyFill="1" applyBorder="1"/>
    <xf numFmtId="0" fontId="17" fillId="8" borderId="31" xfId="0" applyFont="1" applyFill="1" applyBorder="1" applyAlignment="1">
      <alignment horizontal="center"/>
    </xf>
    <xf numFmtId="0" fontId="17" fillId="8" borderId="31" xfId="0" applyFont="1" applyFill="1" applyBorder="1"/>
    <xf numFmtId="0" fontId="17" fillId="8" borderId="29" xfId="0" applyFont="1" applyFill="1" applyBorder="1"/>
    <xf numFmtId="0" fontId="18" fillId="0" borderId="26" xfId="0" applyFont="1" applyBorder="1" applyAlignment="1">
      <alignment horizontal="center" vertical="top"/>
    </xf>
    <xf numFmtId="0" fontId="17" fillId="0" borderId="29" xfId="0" applyFont="1" applyBorder="1"/>
    <xf numFmtId="0" fontId="17" fillId="0" borderId="31" xfId="0" applyFont="1" applyBorder="1" applyAlignment="1">
      <alignment horizontal="center"/>
    </xf>
    <xf numFmtId="15" fontId="17" fillId="0" borderId="26" xfId="0" applyNumberFormat="1" applyFont="1" applyBorder="1" applyAlignment="1">
      <alignment horizontal="left" vertical="center"/>
    </xf>
    <xf numFmtId="0" fontId="18" fillId="0" borderId="26" xfId="1" applyFont="1" applyBorder="1" applyAlignment="1" applyProtection="1">
      <alignment horizontal="left"/>
      <protection locked="0"/>
    </xf>
    <xf numFmtId="166" fontId="17" fillId="0" borderId="26" xfId="0" applyNumberFormat="1" applyFont="1" applyBorder="1"/>
    <xf numFmtId="166" fontId="17" fillId="8" borderId="26" xfId="0" applyNumberFormat="1" applyFont="1" applyFill="1" applyBorder="1"/>
    <xf numFmtId="166" fontId="17" fillId="8" borderId="17" xfId="0" applyNumberFormat="1" applyFont="1" applyFill="1" applyBorder="1" applyAlignment="1">
      <alignment horizontal="right"/>
    </xf>
    <xf numFmtId="166" fontId="17" fillId="0" borderId="17" xfId="0" applyNumberFormat="1" applyFont="1" applyBorder="1" applyAlignment="1">
      <alignment horizontal="right"/>
    </xf>
    <xf numFmtId="166" fontId="17" fillId="8" borderId="19" xfId="0" applyNumberFormat="1" applyFont="1" applyFill="1" applyBorder="1" applyAlignment="1">
      <alignment horizontal="right"/>
    </xf>
    <xf numFmtId="166" fontId="17" fillId="0" borderId="19" xfId="0" applyNumberFormat="1" applyFont="1" applyBorder="1" applyAlignment="1">
      <alignment horizontal="right"/>
    </xf>
    <xf numFmtId="166" fontId="17" fillId="0" borderId="26" xfId="0" applyNumberFormat="1" applyFont="1" applyBorder="1" applyAlignment="1">
      <alignment horizontal="right"/>
    </xf>
    <xf numFmtId="166" fontId="17" fillId="8" borderId="26" xfId="0" applyNumberFormat="1" applyFont="1" applyFill="1" applyBorder="1" applyAlignment="1">
      <alignment horizontal="right"/>
    </xf>
    <xf numFmtId="166" fontId="17" fillId="0" borderId="30" xfId="0" applyNumberFormat="1" applyFont="1" applyBorder="1" applyAlignment="1">
      <alignment horizontal="right"/>
    </xf>
    <xf numFmtId="165" fontId="17" fillId="8" borderId="26" xfId="0" applyNumberFormat="1" applyFont="1" applyFill="1" applyBorder="1" applyAlignment="1">
      <alignment horizontal="center"/>
    </xf>
    <xf numFmtId="165" fontId="17" fillId="0" borderId="31" xfId="0" applyNumberFormat="1" applyFont="1" applyBorder="1" applyAlignment="1">
      <alignment horizontal="center"/>
    </xf>
    <xf numFmtId="15" fontId="17" fillId="8" borderId="21" xfId="0" applyNumberFormat="1" applyFont="1" applyFill="1" applyBorder="1" applyAlignment="1">
      <alignment horizontal="center"/>
    </xf>
    <xf numFmtId="0" fontId="4" fillId="12" borderId="1" xfId="0" applyFont="1" applyFill="1" applyBorder="1"/>
    <xf numFmtId="15" fontId="17" fillId="8" borderId="27" xfId="0" applyNumberFormat="1" applyFont="1" applyFill="1" applyBorder="1"/>
    <xf numFmtId="0" fontId="17" fillId="0" borderId="27" xfId="0" applyFont="1" applyBorder="1"/>
    <xf numFmtId="15" fontId="17" fillId="8" borderId="22" xfId="0" applyNumberFormat="1" applyFont="1" applyFill="1" applyBorder="1"/>
    <xf numFmtId="15" fontId="17" fillId="0" borderId="22" xfId="0" applyNumberFormat="1" applyFont="1" applyBorder="1"/>
    <xf numFmtId="15" fontId="17" fillId="8" borderId="38" xfId="0" applyNumberFormat="1" applyFont="1" applyFill="1" applyBorder="1"/>
    <xf numFmtId="15" fontId="17" fillId="0" borderId="39" xfId="0" applyNumberFormat="1" applyFont="1" applyBorder="1"/>
    <xf numFmtId="15" fontId="17" fillId="8" borderId="51" xfId="0" applyNumberFormat="1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15" fontId="17" fillId="0" borderId="51" xfId="0" applyNumberFormat="1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15" fontId="17" fillId="8" borderId="53" xfId="0" applyNumberFormat="1" applyFont="1" applyFill="1" applyBorder="1" applyAlignment="1">
      <alignment horizontal="center"/>
    </xf>
    <xf numFmtId="15" fontId="17" fillId="0" borderId="53" xfId="0" applyNumberFormat="1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17" fillId="8" borderId="54" xfId="0" applyFont="1" applyFill="1" applyBorder="1" applyAlignment="1">
      <alignment horizontal="center"/>
    </xf>
    <xf numFmtId="0" fontId="17" fillId="0" borderId="53" xfId="0" applyFont="1" applyBorder="1" applyAlignment="1">
      <alignment horizontal="center"/>
    </xf>
    <xf numFmtId="15" fontId="17" fillId="8" borderId="53" xfId="0" applyNumberFormat="1" applyFont="1" applyFill="1" applyBorder="1"/>
    <xf numFmtId="0" fontId="17" fillId="8" borderId="54" xfId="0" applyFont="1" applyFill="1" applyBorder="1"/>
    <xf numFmtId="15" fontId="17" fillId="8" borderId="55" xfId="0" applyNumberFormat="1" applyFont="1" applyFill="1" applyBorder="1" applyAlignment="1">
      <alignment horizontal="center"/>
    </xf>
    <xf numFmtId="15" fontId="17" fillId="0" borderId="57" xfId="0" applyNumberFormat="1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8" borderId="58" xfId="0" applyFont="1" applyFill="1" applyBorder="1" applyAlignment="1">
      <alignment horizontal="center"/>
    </xf>
    <xf numFmtId="15" fontId="17" fillId="8" borderId="57" xfId="0" applyNumberFormat="1" applyFont="1" applyFill="1" applyBorder="1" applyAlignment="1">
      <alignment horizontal="center"/>
    </xf>
    <xf numFmtId="15" fontId="17" fillId="0" borderId="59" xfId="0" applyNumberFormat="1" applyFont="1" applyBorder="1" applyAlignment="1">
      <alignment horizontal="center"/>
    </xf>
    <xf numFmtId="15" fontId="17" fillId="8" borderId="59" xfId="0" applyNumberFormat="1" applyFont="1" applyFill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8" borderId="57" xfId="0" applyFont="1" applyFill="1" applyBorder="1" applyAlignment="1">
      <alignment horizontal="center"/>
    </xf>
    <xf numFmtId="0" fontId="17" fillId="0" borderId="57" xfId="0" applyFont="1" applyBorder="1" applyAlignment="1">
      <alignment horizontal="center"/>
    </xf>
    <xf numFmtId="15" fontId="17" fillId="8" borderId="61" xfId="0" applyNumberFormat="1" applyFont="1" applyFill="1" applyBorder="1" applyAlignment="1">
      <alignment horizontal="center"/>
    </xf>
    <xf numFmtId="15" fontId="17" fillId="8" borderId="62" xfId="0" applyNumberFormat="1" applyFont="1" applyFill="1" applyBorder="1" applyAlignment="1">
      <alignment horizontal="center"/>
    </xf>
    <xf numFmtId="0" fontId="17" fillId="8" borderId="62" xfId="0" applyFont="1" applyFill="1" applyBorder="1" applyAlignment="1">
      <alignment horizontal="center"/>
    </xf>
    <xf numFmtId="166" fontId="17" fillId="8" borderId="62" xfId="0" applyNumberFormat="1" applyFont="1" applyFill="1" applyBorder="1" applyAlignment="1">
      <alignment horizontal="center"/>
    </xf>
    <xf numFmtId="0" fontId="17" fillId="8" borderId="63" xfId="0" applyFont="1" applyFill="1" applyBorder="1" applyAlignment="1">
      <alignment horizontal="center"/>
    </xf>
    <xf numFmtId="0" fontId="17" fillId="8" borderId="64" xfId="0" applyFont="1" applyFill="1" applyBorder="1" applyAlignment="1">
      <alignment horizontal="center"/>
    </xf>
    <xf numFmtId="0" fontId="1" fillId="0" borderId="26" xfId="1" applyFont="1" applyBorder="1"/>
    <xf numFmtId="0" fontId="18" fillId="8" borderId="37" xfId="0" applyFont="1" applyFill="1" applyBorder="1"/>
    <xf numFmtId="0" fontId="18" fillId="0" borderId="37" xfId="0" applyFont="1" applyBorder="1"/>
    <xf numFmtId="0" fontId="18" fillId="8" borderId="35" xfId="0" applyFont="1" applyFill="1" applyBorder="1"/>
    <xf numFmtId="0" fontId="18" fillId="0" borderId="35" xfId="0" applyFont="1" applyBorder="1"/>
    <xf numFmtId="0" fontId="11" fillId="7" borderId="2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14" fontId="6" fillId="0" borderId="26" xfId="0" applyNumberFormat="1" applyFont="1" applyBorder="1"/>
    <xf numFmtId="0" fontId="4" fillId="9" borderId="75" xfId="0" applyFont="1" applyFill="1" applyBorder="1" applyAlignment="1">
      <alignment textRotation="90" wrapText="1"/>
    </xf>
    <xf numFmtId="0" fontId="4" fillId="10" borderId="75" xfId="0" applyFont="1" applyFill="1" applyBorder="1" applyAlignment="1">
      <alignment textRotation="90" wrapText="1"/>
    </xf>
    <xf numFmtId="0" fontId="4" fillId="11" borderId="76" xfId="0" applyFont="1" applyFill="1" applyBorder="1" applyAlignment="1">
      <alignment textRotation="90" wrapText="1"/>
    </xf>
    <xf numFmtId="0" fontId="4" fillId="15" borderId="76" xfId="0" applyFont="1" applyFill="1" applyBorder="1" applyAlignment="1">
      <alignment textRotation="90" wrapText="1"/>
    </xf>
    <xf numFmtId="0" fontId="4" fillId="18" borderId="76" xfId="0" applyFont="1" applyFill="1" applyBorder="1" applyAlignment="1">
      <alignment textRotation="90" wrapText="1"/>
    </xf>
    <xf numFmtId="0" fontId="17" fillId="0" borderId="78" xfId="0" applyFont="1" applyBorder="1"/>
    <xf numFmtId="15" fontId="15" fillId="0" borderId="35" xfId="0" applyNumberFormat="1" applyFont="1" applyBorder="1" applyAlignment="1">
      <alignment horizontal="left"/>
    </xf>
    <xf numFmtId="0" fontId="21" fillId="8" borderId="26" xfId="0" applyFont="1" applyFill="1" applyBorder="1"/>
    <xf numFmtId="0" fontId="21" fillId="0" borderId="26" xfId="0" applyFont="1" applyBorder="1"/>
    <xf numFmtId="0" fontId="17" fillId="8" borderId="0" xfId="0" applyFont="1" applyFill="1"/>
    <xf numFmtId="14" fontId="17" fillId="8" borderId="17" xfId="0" applyNumberFormat="1" applyFont="1" applyFill="1" applyBorder="1"/>
    <xf numFmtId="14" fontId="8" fillId="8" borderId="34" xfId="0" applyNumberFormat="1" applyFont="1" applyFill="1" applyBorder="1"/>
    <xf numFmtId="0" fontId="6" fillId="8" borderId="34" xfId="0" applyFont="1" applyFill="1" applyBorder="1" applyAlignment="1">
      <alignment horizontal="center"/>
    </xf>
    <xf numFmtId="0" fontId="17" fillId="8" borderId="79" xfId="0" applyFont="1" applyFill="1" applyBorder="1"/>
    <xf numFmtId="15" fontId="17" fillId="8" borderId="17" xfId="0" applyNumberFormat="1" applyFont="1" applyFill="1" applyBorder="1" applyAlignment="1">
      <alignment horizontal="center"/>
    </xf>
    <xf numFmtId="15" fontId="15" fillId="8" borderId="35" xfId="0" applyNumberFormat="1" applyFont="1" applyFill="1" applyBorder="1" applyAlignment="1">
      <alignment horizontal="left"/>
    </xf>
    <xf numFmtId="166" fontId="17" fillId="8" borderId="22" xfId="0" applyNumberFormat="1" applyFont="1" applyFill="1" applyBorder="1" applyAlignment="1">
      <alignment horizontal="right"/>
    </xf>
    <xf numFmtId="0" fontId="17" fillId="0" borderId="56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0" fontId="21" fillId="8" borderId="0" xfId="0" applyFont="1" applyFill="1"/>
    <xf numFmtId="0" fontId="7" fillId="8" borderId="34" xfId="0" applyFont="1" applyFill="1" applyBorder="1"/>
    <xf numFmtId="0" fontId="18" fillId="8" borderId="30" xfId="0" applyFont="1" applyFill="1" applyBorder="1" applyAlignment="1">
      <alignment horizontal="center" vertical="top"/>
    </xf>
    <xf numFmtId="0" fontId="17" fillId="8" borderId="78" xfId="0" applyFont="1" applyFill="1" applyBorder="1"/>
    <xf numFmtId="15" fontId="17" fillId="0" borderId="29" xfId="0" applyNumberFormat="1" applyFont="1" applyBorder="1" applyAlignment="1">
      <alignment horizontal="left" vertical="center"/>
    </xf>
    <xf numFmtId="0" fontId="13" fillId="0" borderId="20" xfId="0" applyFont="1" applyBorder="1"/>
    <xf numFmtId="0" fontId="6" fillId="0" borderId="20" xfId="0" applyFont="1" applyBorder="1"/>
    <xf numFmtId="0" fontId="6" fillId="0" borderId="3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8" fillId="8" borderId="26" xfId="0" applyFont="1" applyFill="1" applyBorder="1"/>
    <xf numFmtId="14" fontId="8" fillId="8" borderId="26" xfId="0" applyNumberFormat="1" applyFont="1" applyFill="1" applyBorder="1"/>
    <xf numFmtId="15" fontId="15" fillId="8" borderId="26" xfId="0" applyNumberFormat="1" applyFont="1" applyFill="1" applyBorder="1" applyAlignment="1">
      <alignment horizontal="left"/>
    </xf>
    <xf numFmtId="164" fontId="6" fillId="0" borderId="0" xfId="0" applyNumberFormat="1" applyFont="1"/>
    <xf numFmtId="15" fontId="17" fillId="0" borderId="55" xfId="0" applyNumberFormat="1" applyFont="1" applyBorder="1" applyAlignment="1">
      <alignment horizontal="center"/>
    </xf>
    <xf numFmtId="15" fontId="17" fillId="0" borderId="20" xfId="0" applyNumberFormat="1" applyFont="1" applyBorder="1" applyAlignment="1">
      <alignment horizontal="center"/>
    </xf>
    <xf numFmtId="166" fontId="17" fillId="0" borderId="20" xfId="0" applyNumberFormat="1" applyFont="1" applyBorder="1" applyAlignment="1">
      <alignment horizontal="center"/>
    </xf>
    <xf numFmtId="164" fontId="6" fillId="8" borderId="34" xfId="0" applyNumberFormat="1" applyFont="1" applyFill="1" applyBorder="1"/>
    <xf numFmtId="15" fontId="23" fillId="8" borderId="26" xfId="0" applyNumberFormat="1" applyFont="1" applyFill="1" applyBorder="1" applyAlignment="1">
      <alignment horizontal="center"/>
    </xf>
    <xf numFmtId="15" fontId="17" fillId="0" borderId="21" xfId="0" applyNumberFormat="1" applyFont="1" applyBorder="1" applyAlignment="1">
      <alignment horizontal="center"/>
    </xf>
    <xf numFmtId="15" fontId="17" fillId="8" borderId="54" xfId="0" applyNumberFormat="1" applyFont="1" applyFill="1" applyBorder="1" applyAlignment="1">
      <alignment horizontal="center"/>
    </xf>
    <xf numFmtId="0" fontId="17" fillId="8" borderId="72" xfId="0" applyFont="1" applyFill="1" applyBorder="1" applyAlignment="1">
      <alignment horizontal="center"/>
    </xf>
    <xf numFmtId="0" fontId="17" fillId="8" borderId="81" xfId="0" applyFont="1" applyFill="1" applyBorder="1" applyAlignment="1">
      <alignment horizontal="center"/>
    </xf>
    <xf numFmtId="0" fontId="17" fillId="8" borderId="83" xfId="0" applyFont="1" applyFill="1" applyBorder="1" applyAlignment="1">
      <alignment horizontal="center"/>
    </xf>
    <xf numFmtId="0" fontId="17" fillId="8" borderId="84" xfId="0" applyFont="1" applyFill="1" applyBorder="1" applyAlignment="1">
      <alignment horizontal="center"/>
    </xf>
    <xf numFmtId="15" fontId="17" fillId="8" borderId="38" xfId="0" applyNumberFormat="1" applyFont="1" applyFill="1" applyBorder="1" applyAlignment="1">
      <alignment horizontal="center"/>
    </xf>
    <xf numFmtId="0" fontId="17" fillId="8" borderId="72" xfId="0" applyFont="1" applyFill="1" applyBorder="1"/>
    <xf numFmtId="0" fontId="23" fillId="8" borderId="26" xfId="0" applyFont="1" applyFill="1" applyBorder="1"/>
    <xf numFmtId="0" fontId="23" fillId="0" borderId="26" xfId="0" applyFont="1" applyBorder="1"/>
    <xf numFmtId="0" fontId="22" fillId="0" borderId="26" xfId="0" applyFont="1" applyBorder="1" applyAlignment="1">
      <alignment horizontal="left"/>
    </xf>
    <xf numFmtId="0" fontId="24" fillId="8" borderId="26" xfId="0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/>
    </xf>
    <xf numFmtId="166" fontId="6" fillId="0" borderId="26" xfId="0" applyNumberFormat="1" applyFont="1" applyBorder="1" applyAlignment="1">
      <alignment horizontal="right"/>
    </xf>
    <xf numFmtId="166" fontId="6" fillId="0" borderId="26" xfId="0" applyNumberFormat="1" applyFont="1" applyBorder="1"/>
    <xf numFmtId="0" fontId="7" fillId="0" borderId="26" xfId="0" applyFont="1" applyBorder="1" applyAlignment="1">
      <alignment horizontal="center" vertical="top"/>
    </xf>
    <xf numFmtId="165" fontId="25" fillId="0" borderId="26" xfId="0" applyNumberFormat="1" applyFont="1" applyBorder="1" applyAlignment="1">
      <alignment horizontal="center"/>
    </xf>
    <xf numFmtId="14" fontId="26" fillId="0" borderId="26" xfId="0" applyNumberFormat="1" applyFont="1" applyBorder="1"/>
    <xf numFmtId="166" fontId="26" fillId="0" borderId="26" xfId="0" applyNumberFormat="1" applyFont="1" applyBorder="1" applyAlignment="1">
      <alignment horizontal="right"/>
    </xf>
    <xf numFmtId="166" fontId="26" fillId="0" borderId="26" xfId="0" applyNumberFormat="1" applyFont="1" applyBorder="1"/>
    <xf numFmtId="0" fontId="7" fillId="0" borderId="26" xfId="0" applyFont="1" applyBorder="1" applyAlignment="1">
      <alignment horizontal="center"/>
    </xf>
    <xf numFmtId="0" fontId="27" fillId="0" borderId="26" xfId="0" applyFont="1" applyBorder="1"/>
    <xf numFmtId="0" fontId="27" fillId="0" borderId="26" xfId="1" applyFont="1" applyBorder="1"/>
    <xf numFmtId="165" fontId="25" fillId="8" borderId="26" xfId="0" applyNumberFormat="1" applyFont="1" applyFill="1" applyBorder="1" applyAlignment="1">
      <alignment horizontal="center"/>
    </xf>
    <xf numFmtId="14" fontId="26" fillId="8" borderId="26" xfId="0" applyNumberFormat="1" applyFont="1" applyFill="1" applyBorder="1"/>
    <xf numFmtId="166" fontId="26" fillId="8" borderId="26" xfId="0" applyNumberFormat="1" applyFont="1" applyFill="1" applyBorder="1" applyAlignment="1">
      <alignment horizontal="right"/>
    </xf>
    <xf numFmtId="166" fontId="26" fillId="8" borderId="26" xfId="0" applyNumberFormat="1" applyFont="1" applyFill="1" applyBorder="1"/>
    <xf numFmtId="0" fontId="7" fillId="8" borderId="26" xfId="0" applyFont="1" applyFill="1" applyBorder="1" applyAlignment="1">
      <alignment horizontal="center"/>
    </xf>
    <xf numFmtId="0" fontId="27" fillId="8" borderId="26" xfId="0" applyFont="1" applyFill="1" applyBorder="1"/>
    <xf numFmtId="0" fontId="28" fillId="0" borderId="26" xfId="0" applyFont="1" applyBorder="1" applyAlignment="1">
      <alignment horizontal="left"/>
    </xf>
    <xf numFmtId="0" fontId="28" fillId="8" borderId="26" xfId="0" applyFont="1" applyFill="1" applyBorder="1" applyAlignment="1">
      <alignment horizontal="left"/>
    </xf>
    <xf numFmtId="15" fontId="6" fillId="8" borderId="35" xfId="0" applyNumberFormat="1" applyFont="1" applyFill="1" applyBorder="1" applyAlignment="1">
      <alignment horizontal="left"/>
    </xf>
    <xf numFmtId="165" fontId="6" fillId="8" borderId="34" xfId="0" applyNumberFormat="1" applyFont="1" applyFill="1" applyBorder="1" applyAlignment="1">
      <alignment horizontal="center"/>
    </xf>
    <xf numFmtId="14" fontId="6" fillId="8" borderId="19" xfId="0" applyNumberFormat="1" applyFont="1" applyFill="1" applyBorder="1"/>
    <xf numFmtId="166" fontId="6" fillId="8" borderId="17" xfId="0" applyNumberFormat="1" applyFont="1" applyFill="1" applyBorder="1" applyAlignment="1">
      <alignment horizontal="right"/>
    </xf>
    <xf numFmtId="0" fontId="6" fillId="8" borderId="17" xfId="0" applyFont="1" applyFill="1" applyBorder="1"/>
    <xf numFmtId="0" fontId="6" fillId="8" borderId="18" xfId="0" applyFont="1" applyFill="1" applyBorder="1"/>
    <xf numFmtId="0" fontId="6" fillId="8" borderId="57" xfId="0" applyFont="1" applyFill="1" applyBorder="1" applyAlignment="1">
      <alignment horizontal="center"/>
    </xf>
    <xf numFmtId="166" fontId="6" fillId="8" borderId="26" xfId="0" applyNumberFormat="1" applyFont="1" applyFill="1" applyBorder="1" applyAlignment="1">
      <alignment horizontal="center"/>
    </xf>
    <xf numFmtId="0" fontId="6" fillId="8" borderId="35" xfId="0" applyFont="1" applyFill="1" applyBorder="1" applyAlignment="1">
      <alignment horizontal="center"/>
    </xf>
    <xf numFmtId="0" fontId="6" fillId="8" borderId="58" xfId="0" applyFont="1" applyFill="1" applyBorder="1" applyAlignment="1">
      <alignment horizontal="center"/>
    </xf>
    <xf numFmtId="0" fontId="6" fillId="8" borderId="38" xfId="0" applyFont="1" applyFill="1" applyBorder="1"/>
    <xf numFmtId="166" fontId="17" fillId="16" borderId="19" xfId="0" applyNumberFormat="1" applyFont="1" applyFill="1" applyBorder="1" applyAlignment="1">
      <alignment horizontal="center"/>
    </xf>
    <xf numFmtId="15" fontId="17" fillId="16" borderId="19" xfId="0" applyNumberFormat="1" applyFont="1" applyFill="1" applyBorder="1" applyAlignment="1">
      <alignment horizontal="center"/>
    </xf>
    <xf numFmtId="15" fontId="17" fillId="16" borderId="21" xfId="0" applyNumberFormat="1" applyFont="1" applyFill="1" applyBorder="1" applyAlignment="1">
      <alignment horizontal="center"/>
    </xf>
    <xf numFmtId="0" fontId="17" fillId="16" borderId="21" xfId="0" applyFont="1" applyFill="1" applyBorder="1" applyAlignment="1">
      <alignment horizontal="left"/>
    </xf>
    <xf numFmtId="0" fontId="17" fillId="16" borderId="26" xfId="0" applyFont="1" applyFill="1" applyBorder="1"/>
    <xf numFmtId="165" fontId="17" fillId="16" borderId="22" xfId="0" applyNumberFormat="1" applyFont="1" applyFill="1" applyBorder="1" applyAlignment="1">
      <alignment horizontal="center"/>
    </xf>
    <xf numFmtId="14" fontId="17" fillId="16" borderId="19" xfId="0" applyNumberFormat="1" applyFont="1" applyFill="1" applyBorder="1"/>
    <xf numFmtId="164" fontId="6" fillId="16" borderId="19" xfId="0" applyNumberFormat="1" applyFont="1" applyFill="1" applyBorder="1"/>
    <xf numFmtId="166" fontId="17" fillId="16" borderId="17" xfId="0" applyNumberFormat="1" applyFont="1" applyFill="1" applyBorder="1" applyAlignment="1">
      <alignment horizontal="right"/>
    </xf>
    <xf numFmtId="0" fontId="17" fillId="16" borderId="17" xfId="0" applyFont="1" applyFill="1" applyBorder="1"/>
    <xf numFmtId="0" fontId="17" fillId="16" borderId="18" xfId="0" applyFont="1" applyFill="1" applyBorder="1"/>
    <xf numFmtId="15" fontId="17" fillId="16" borderId="53" xfId="0" applyNumberFormat="1" applyFont="1" applyFill="1" applyBorder="1" applyAlignment="1">
      <alignment horizontal="center"/>
    </xf>
    <xf numFmtId="0" fontId="17" fillId="16" borderId="21" xfId="0" applyFont="1" applyFill="1" applyBorder="1" applyAlignment="1">
      <alignment horizontal="center"/>
    </xf>
    <xf numFmtId="0" fontId="17" fillId="16" borderId="26" xfId="0" applyFont="1" applyFill="1" applyBorder="1" applyAlignment="1">
      <alignment horizontal="center"/>
    </xf>
    <xf numFmtId="0" fontId="17" fillId="16" borderId="54" xfId="0" applyFont="1" applyFill="1" applyBorder="1" applyAlignment="1">
      <alignment horizontal="center"/>
    </xf>
    <xf numFmtId="15" fontId="17" fillId="16" borderId="22" xfId="0" applyNumberFormat="1" applyFont="1" applyFill="1" applyBorder="1"/>
    <xf numFmtId="15" fontId="17" fillId="16" borderId="19" xfId="0" applyNumberFormat="1" applyFont="1" applyFill="1" applyBorder="1"/>
    <xf numFmtId="0" fontId="17" fillId="16" borderId="19" xfId="0" applyFont="1" applyFill="1" applyBorder="1"/>
    <xf numFmtId="14" fontId="17" fillId="0" borderId="20" xfId="0" applyNumberFormat="1" applyFont="1" applyBorder="1"/>
    <xf numFmtId="0" fontId="17" fillId="0" borderId="71" xfId="0" applyFont="1" applyBorder="1"/>
    <xf numFmtId="15" fontId="17" fillId="0" borderId="29" xfId="0" applyNumberFormat="1" applyFont="1" applyBorder="1" applyAlignment="1">
      <alignment horizontal="center"/>
    </xf>
    <xf numFmtId="15" fontId="17" fillId="0" borderId="31" xfId="0" applyNumberFormat="1" applyFont="1" applyBorder="1"/>
    <xf numFmtId="15" fontId="17" fillId="0" borderId="20" xfId="0" applyNumberFormat="1" applyFont="1" applyBorder="1"/>
    <xf numFmtId="15" fontId="17" fillId="8" borderId="26" xfId="0" applyNumberFormat="1" applyFont="1" applyFill="1" applyBorder="1"/>
    <xf numFmtId="15" fontId="17" fillId="8" borderId="35" xfId="0" applyNumberFormat="1" applyFont="1" applyFill="1" applyBorder="1" applyAlignment="1">
      <alignment horizontal="left" vertical="center"/>
    </xf>
    <xf numFmtId="164" fontId="6" fillId="16" borderId="26" xfId="0" applyNumberFormat="1" applyFont="1" applyFill="1" applyBorder="1"/>
    <xf numFmtId="0" fontId="6" fillId="16" borderId="26" xfId="0" applyFont="1" applyFill="1" applyBorder="1" applyAlignment="1">
      <alignment horizontal="center"/>
    </xf>
    <xf numFmtId="0" fontId="17" fillId="16" borderId="19" xfId="0" applyFont="1" applyFill="1" applyBorder="1" applyAlignment="1">
      <alignment horizontal="center"/>
    </xf>
    <xf numFmtId="0" fontId="17" fillId="16" borderId="22" xfId="0" applyFont="1" applyFill="1" applyBorder="1"/>
    <xf numFmtId="15" fontId="23" fillId="0" borderId="26" xfId="0" applyNumberFormat="1" applyFont="1" applyBorder="1" applyAlignment="1">
      <alignment horizontal="center"/>
    </xf>
    <xf numFmtId="15" fontId="23" fillId="0" borderId="0" xfId="0" applyNumberFormat="1" applyFont="1"/>
    <xf numFmtId="166" fontId="17" fillId="0" borderId="33" xfId="0" applyNumberFormat="1" applyFont="1" applyBorder="1" applyAlignment="1">
      <alignment horizontal="right"/>
    </xf>
    <xf numFmtId="0" fontId="13" fillId="8" borderId="26" xfId="0" applyFont="1" applyFill="1" applyBorder="1" applyAlignment="1">
      <alignment horizontal="left"/>
    </xf>
    <xf numFmtId="164" fontId="6" fillId="8" borderId="30" xfId="0" applyNumberFormat="1" applyFont="1" applyFill="1" applyBorder="1"/>
    <xf numFmtId="0" fontId="16" fillId="8" borderId="26" xfId="1" applyFont="1" applyFill="1" applyBorder="1"/>
    <xf numFmtId="0" fontId="17" fillId="16" borderId="26" xfId="0" applyFont="1" applyFill="1" applyBorder="1" applyAlignment="1">
      <alignment horizontal="left"/>
    </xf>
    <xf numFmtId="0" fontId="18" fillId="16" borderId="26" xfId="0" applyFont="1" applyFill="1" applyBorder="1"/>
    <xf numFmtId="165" fontId="18" fillId="16" borderId="26" xfId="0" applyNumberFormat="1" applyFont="1" applyFill="1" applyBorder="1" applyAlignment="1">
      <alignment horizontal="center"/>
    </xf>
    <xf numFmtId="14" fontId="17" fillId="16" borderId="26" xfId="0" applyNumberFormat="1" applyFont="1" applyFill="1" applyBorder="1"/>
    <xf numFmtId="166" fontId="17" fillId="16" borderId="26" xfId="0" applyNumberFormat="1" applyFont="1" applyFill="1" applyBorder="1" applyAlignment="1">
      <alignment horizontal="right"/>
    </xf>
    <xf numFmtId="0" fontId="17" fillId="16" borderId="30" xfId="0" applyFont="1" applyFill="1" applyBorder="1"/>
    <xf numFmtId="0" fontId="17" fillId="16" borderId="72" xfId="0" applyFont="1" applyFill="1" applyBorder="1"/>
    <xf numFmtId="15" fontId="17" fillId="16" borderId="38" xfId="0" applyNumberFormat="1" applyFont="1" applyFill="1" applyBorder="1" applyAlignment="1">
      <alignment horizontal="center"/>
    </xf>
    <xf numFmtId="166" fontId="17" fillId="16" borderId="26" xfId="0" applyNumberFormat="1" applyFont="1" applyFill="1" applyBorder="1" applyAlignment="1">
      <alignment horizontal="center"/>
    </xf>
    <xf numFmtId="0" fontId="17" fillId="16" borderId="35" xfId="0" applyFont="1" applyFill="1" applyBorder="1" applyAlignment="1">
      <alignment horizontal="center"/>
    </xf>
    <xf numFmtId="0" fontId="17" fillId="16" borderId="72" xfId="0" applyFont="1" applyFill="1" applyBorder="1" applyAlignment="1">
      <alignment horizontal="center"/>
    </xf>
    <xf numFmtId="0" fontId="17" fillId="16" borderId="83" xfId="0" applyFont="1" applyFill="1" applyBorder="1" applyAlignment="1">
      <alignment horizontal="center"/>
    </xf>
    <xf numFmtId="15" fontId="17" fillId="16" borderId="38" xfId="0" applyNumberFormat="1" applyFont="1" applyFill="1" applyBorder="1"/>
    <xf numFmtId="0" fontId="16" fillId="16" borderId="26" xfId="0" applyFont="1" applyFill="1" applyBorder="1"/>
    <xf numFmtId="0" fontId="21" fillId="16" borderId="26" xfId="0" applyFont="1" applyFill="1" applyBorder="1"/>
    <xf numFmtId="0" fontId="17" fillId="16" borderId="38" xfId="0" applyFont="1" applyFill="1" applyBorder="1"/>
    <xf numFmtId="0" fontId="7" fillId="16" borderId="26" xfId="0" applyFont="1" applyFill="1" applyBorder="1"/>
    <xf numFmtId="0" fontId="16" fillId="16" borderId="26" xfId="1" applyFont="1" applyFill="1" applyBorder="1"/>
    <xf numFmtId="0" fontId="17" fillId="16" borderId="21" xfId="0" applyFont="1" applyFill="1" applyBorder="1" applyAlignment="1">
      <alignment horizontal="left" vertical="center"/>
    </xf>
    <xf numFmtId="0" fontId="18" fillId="16" borderId="26" xfId="0" applyFont="1" applyFill="1" applyBorder="1" applyAlignment="1">
      <alignment horizontal="left" vertical="center"/>
    </xf>
    <xf numFmtId="0" fontId="17" fillId="16" borderId="82" xfId="0" applyFont="1" applyFill="1" applyBorder="1" applyAlignment="1">
      <alignment horizontal="center"/>
    </xf>
    <xf numFmtId="0" fontId="18" fillId="16" borderId="21" xfId="0" applyFont="1" applyFill="1" applyBorder="1"/>
    <xf numFmtId="15" fontId="17" fillId="16" borderId="21" xfId="0" applyNumberFormat="1" applyFont="1" applyFill="1" applyBorder="1" applyAlignment="1">
      <alignment horizontal="left" vertical="center"/>
    </xf>
    <xf numFmtId="15" fontId="17" fillId="16" borderId="26" xfId="0" applyNumberFormat="1" applyFont="1" applyFill="1" applyBorder="1" applyAlignment="1">
      <alignment horizontal="left" vertical="center"/>
    </xf>
    <xf numFmtId="15" fontId="17" fillId="16" borderId="34" xfId="0" applyNumberFormat="1" applyFont="1" applyFill="1" applyBorder="1" applyAlignment="1">
      <alignment horizontal="left" vertical="center"/>
    </xf>
    <xf numFmtId="0" fontId="17" fillId="16" borderId="58" xfId="0" applyFont="1" applyFill="1" applyBorder="1" applyAlignment="1">
      <alignment horizontal="center"/>
    </xf>
    <xf numFmtId="0" fontId="17" fillId="16" borderId="26" xfId="0" applyFont="1" applyFill="1" applyBorder="1" applyAlignment="1" applyProtection="1">
      <alignment horizontal="left"/>
      <protection locked="0"/>
    </xf>
    <xf numFmtId="0" fontId="22" fillId="16" borderId="26" xfId="0" applyFont="1" applyFill="1" applyBorder="1"/>
    <xf numFmtId="0" fontId="6" fillId="16" borderId="26" xfId="0" applyFont="1" applyFill="1" applyBorder="1"/>
    <xf numFmtId="0" fontId="17" fillId="16" borderId="21" xfId="0" applyFont="1" applyFill="1" applyBorder="1"/>
    <xf numFmtId="0" fontId="17" fillId="16" borderId="57" xfId="0" applyFont="1" applyFill="1" applyBorder="1" applyAlignment="1">
      <alignment horizontal="center"/>
    </xf>
    <xf numFmtId="14" fontId="6" fillId="16" borderId="26" xfId="0" applyNumberFormat="1" applyFont="1" applyFill="1" applyBorder="1"/>
    <xf numFmtId="0" fontId="18" fillId="16" borderId="19" xfId="0" applyFont="1" applyFill="1" applyBorder="1"/>
    <xf numFmtId="15" fontId="17" fillId="8" borderId="0" xfId="0" applyNumberFormat="1" applyFont="1" applyFill="1" applyAlignment="1">
      <alignment horizontal="left" vertical="center"/>
    </xf>
    <xf numFmtId="15" fontId="15" fillId="8" borderId="26" xfId="0" applyNumberFormat="1" applyFont="1" applyFill="1" applyBorder="1" applyAlignment="1">
      <alignment horizontal="left" vertical="center"/>
    </xf>
    <xf numFmtId="0" fontId="17" fillId="8" borderId="34" xfId="0" applyFont="1" applyFill="1" applyBorder="1" applyAlignment="1" applyProtection="1">
      <alignment horizontal="left"/>
      <protection locked="0"/>
    </xf>
    <xf numFmtId="0" fontId="22" fillId="8" borderId="26" xfId="0" applyFont="1" applyFill="1" applyBorder="1"/>
    <xf numFmtId="0" fontId="18" fillId="8" borderId="26" xfId="1" applyFont="1" applyFill="1" applyBorder="1" applyAlignment="1" applyProtection="1">
      <alignment horizontal="left"/>
      <protection locked="0"/>
    </xf>
    <xf numFmtId="0" fontId="18" fillId="16" borderId="29" xfId="0" applyFont="1" applyFill="1" applyBorder="1"/>
    <xf numFmtId="0" fontId="18" fillId="16" borderId="30" xfId="0" applyFont="1" applyFill="1" applyBorder="1"/>
    <xf numFmtId="165" fontId="17" fillId="16" borderId="31" xfId="0" applyNumberFormat="1" applyFont="1" applyFill="1" applyBorder="1" applyAlignment="1">
      <alignment horizontal="center"/>
    </xf>
    <xf numFmtId="15" fontId="6" fillId="16" borderId="35" xfId="0" applyNumberFormat="1" applyFont="1" applyFill="1" applyBorder="1" applyAlignment="1">
      <alignment horizontal="left"/>
    </xf>
    <xf numFmtId="165" fontId="6" fillId="16" borderId="34" xfId="0" applyNumberFormat="1" applyFont="1" applyFill="1" applyBorder="1" applyAlignment="1">
      <alignment horizontal="center"/>
    </xf>
    <xf numFmtId="14" fontId="6" fillId="16" borderId="19" xfId="0" applyNumberFormat="1" applyFont="1" applyFill="1" applyBorder="1"/>
    <xf numFmtId="166" fontId="6" fillId="16" borderId="17" xfId="0" applyNumberFormat="1" applyFont="1" applyFill="1" applyBorder="1" applyAlignment="1">
      <alignment horizontal="right"/>
    </xf>
    <xf numFmtId="0" fontId="6" fillId="16" borderId="17" xfId="0" applyFont="1" applyFill="1" applyBorder="1"/>
    <xf numFmtId="0" fontId="6" fillId="16" borderId="18" xfId="0" applyFont="1" applyFill="1" applyBorder="1"/>
    <xf numFmtId="0" fontId="6" fillId="16" borderId="57" xfId="0" applyFont="1" applyFill="1" applyBorder="1" applyAlignment="1">
      <alignment horizontal="center"/>
    </xf>
    <xf numFmtId="166" fontId="6" fillId="16" borderId="26" xfId="0" applyNumberFormat="1" applyFont="1" applyFill="1" applyBorder="1" applyAlignment="1">
      <alignment horizontal="center"/>
    </xf>
    <xf numFmtId="0" fontId="6" fillId="16" borderId="35" xfId="0" applyFont="1" applyFill="1" applyBorder="1" applyAlignment="1">
      <alignment horizontal="center"/>
    </xf>
    <xf numFmtId="0" fontId="6" fillId="16" borderId="58" xfId="0" applyFont="1" applyFill="1" applyBorder="1" applyAlignment="1">
      <alignment horizontal="center"/>
    </xf>
    <xf numFmtId="0" fontId="6" fillId="16" borderId="38" xfId="0" applyFont="1" applyFill="1" applyBorder="1"/>
    <xf numFmtId="0" fontId="6" fillId="16" borderId="0" xfId="0" applyFont="1" applyFill="1"/>
    <xf numFmtId="165" fontId="17" fillId="16" borderId="34" xfId="0" applyNumberFormat="1" applyFont="1" applyFill="1" applyBorder="1" applyAlignment="1">
      <alignment horizontal="center"/>
    </xf>
    <xf numFmtId="0" fontId="17" fillId="8" borderId="80" xfId="0" applyFont="1" applyFill="1" applyBorder="1"/>
    <xf numFmtId="0" fontId="17" fillId="8" borderId="18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left" vertical="center"/>
    </xf>
    <xf numFmtId="0" fontId="17" fillId="8" borderId="27" xfId="0" applyFont="1" applyFill="1" applyBorder="1" applyAlignment="1">
      <alignment horizontal="center"/>
    </xf>
    <xf numFmtId="0" fontId="17" fillId="8" borderId="27" xfId="0" applyFont="1" applyFill="1" applyBorder="1"/>
    <xf numFmtId="0" fontId="18" fillId="8" borderId="17" xfId="0" applyFont="1" applyFill="1" applyBorder="1" applyAlignment="1">
      <alignment horizontal="center" vertical="top"/>
    </xf>
    <xf numFmtId="0" fontId="17" fillId="16" borderId="26" xfId="0" applyFont="1" applyFill="1" applyBorder="1" applyAlignment="1">
      <alignment horizontal="right"/>
    </xf>
    <xf numFmtId="0" fontId="18" fillId="16" borderId="26" xfId="0" applyFont="1" applyFill="1" applyBorder="1" applyAlignment="1">
      <alignment horizontal="center" vertical="top"/>
    </xf>
    <xf numFmtId="0" fontId="18" fillId="16" borderId="35" xfId="0" applyFont="1" applyFill="1" applyBorder="1"/>
    <xf numFmtId="0" fontId="17" fillId="16" borderId="22" xfId="0" applyFont="1" applyFill="1" applyBorder="1" applyAlignment="1">
      <alignment horizontal="center"/>
    </xf>
    <xf numFmtId="0" fontId="18" fillId="16" borderId="19" xfId="0" applyFont="1" applyFill="1" applyBorder="1" applyAlignment="1">
      <alignment horizontal="center" vertical="top"/>
    </xf>
    <xf numFmtId="0" fontId="17" fillId="16" borderId="22" xfId="0" applyFont="1" applyFill="1" applyBorder="1" applyAlignment="1">
      <alignment horizontal="right"/>
    </xf>
    <xf numFmtId="0" fontId="17" fillId="16" borderId="19" xfId="0" applyFont="1" applyFill="1" applyBorder="1" applyAlignment="1">
      <alignment horizontal="right"/>
    </xf>
    <xf numFmtId="0" fontId="18" fillId="16" borderId="17" xfId="0" applyFont="1" applyFill="1" applyBorder="1"/>
    <xf numFmtId="0" fontId="17" fillId="16" borderId="34" xfId="0" applyFont="1" applyFill="1" applyBorder="1"/>
    <xf numFmtId="165" fontId="17" fillId="0" borderId="26" xfId="0" applyNumberFormat="1" applyFont="1" applyBorder="1"/>
    <xf numFmtId="0" fontId="24" fillId="16" borderId="26" xfId="0" applyFont="1" applyFill="1" applyBorder="1" applyAlignment="1">
      <alignment horizontal="center" vertical="center"/>
    </xf>
    <xf numFmtId="166" fontId="17" fillId="16" borderId="26" xfId="0" applyNumberFormat="1" applyFont="1" applyFill="1" applyBorder="1"/>
    <xf numFmtId="0" fontId="12" fillId="16" borderId="26" xfId="0" applyFont="1" applyFill="1" applyBorder="1" applyAlignment="1">
      <alignment horizontal="center"/>
    </xf>
    <xf numFmtId="0" fontId="14" fillId="16" borderId="26" xfId="0" applyFont="1" applyFill="1" applyBorder="1"/>
    <xf numFmtId="165" fontId="7" fillId="0" borderId="26" xfId="0" applyNumberFormat="1" applyFont="1" applyBorder="1" applyAlignment="1">
      <alignment horizontal="center"/>
    </xf>
    <xf numFmtId="0" fontId="6" fillId="16" borderId="26" xfId="0" applyFont="1" applyFill="1" applyBorder="1" applyAlignment="1">
      <alignment horizontal="left"/>
    </xf>
    <xf numFmtId="165" fontId="17" fillId="16" borderId="26" xfId="0" applyNumberFormat="1" applyFont="1" applyFill="1" applyBorder="1" applyAlignment="1">
      <alignment horizontal="center"/>
    </xf>
    <xf numFmtId="0" fontId="12" fillId="16" borderId="26" xfId="0" applyFont="1" applyFill="1" applyBorder="1" applyAlignment="1">
      <alignment horizontal="center" vertical="top"/>
    </xf>
    <xf numFmtId="0" fontId="6" fillId="16" borderId="26" xfId="0" applyFont="1" applyFill="1" applyBorder="1" applyAlignment="1" applyProtection="1">
      <alignment horizontal="left"/>
      <protection locked="0"/>
    </xf>
    <xf numFmtId="15" fontId="6" fillId="16" borderId="26" xfId="0" applyNumberFormat="1" applyFont="1" applyFill="1" applyBorder="1" applyAlignment="1">
      <alignment horizontal="left" vertical="center"/>
    </xf>
    <xf numFmtId="0" fontId="7" fillId="16" borderId="26" xfId="1" applyFont="1" applyFill="1" applyBorder="1" applyAlignment="1" applyProtection="1">
      <alignment horizontal="left"/>
      <protection locked="0"/>
    </xf>
    <xf numFmtId="15" fontId="6" fillId="16" borderId="26" xfId="0" applyNumberFormat="1" applyFont="1" applyFill="1" applyBorder="1"/>
    <xf numFmtId="15" fontId="15" fillId="16" borderId="26" xfId="0" applyNumberFormat="1" applyFont="1" applyFill="1" applyBorder="1" applyAlignment="1">
      <alignment horizontal="left"/>
    </xf>
    <xf numFmtId="15" fontId="23" fillId="8" borderId="85" xfId="0" applyNumberFormat="1" applyFont="1" applyFill="1" applyBorder="1"/>
    <xf numFmtId="0" fontId="17" fillId="0" borderId="10" xfId="0" applyFont="1" applyBorder="1" applyAlignment="1">
      <alignment horizontal="center" wrapText="1"/>
    </xf>
    <xf numFmtId="0" fontId="18" fillId="0" borderId="15" xfId="0" applyFont="1" applyBorder="1"/>
    <xf numFmtId="0" fontId="17" fillId="0" borderId="48" xfId="0" applyFont="1" applyBorder="1" applyAlignment="1">
      <alignment horizontal="center" wrapText="1"/>
    </xf>
    <xf numFmtId="0" fontId="18" fillId="0" borderId="49" xfId="0" applyFont="1" applyBorder="1"/>
    <xf numFmtId="0" fontId="17" fillId="0" borderId="33" xfId="0" applyFont="1" applyBorder="1" applyAlignment="1">
      <alignment horizontal="center" wrapText="1"/>
    </xf>
    <xf numFmtId="0" fontId="18" fillId="0" borderId="15" xfId="0" applyFont="1" applyBorder="1" applyAlignment="1">
      <alignment horizontal="center"/>
    </xf>
    <xf numFmtId="166" fontId="17" fillId="0" borderId="33" xfId="0" applyNumberFormat="1" applyFont="1" applyBorder="1" applyAlignment="1">
      <alignment horizontal="center" wrapText="1"/>
    </xf>
    <xf numFmtId="166" fontId="18" fillId="0" borderId="15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7" fillId="0" borderId="69" xfId="0" applyFont="1" applyBorder="1" applyAlignment="1">
      <alignment horizontal="center" wrapText="1"/>
    </xf>
    <xf numFmtId="0" fontId="18" fillId="0" borderId="70" xfId="0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8" fillId="0" borderId="11" xfId="0" applyFont="1" applyBorder="1"/>
    <xf numFmtId="3" fontId="17" fillId="0" borderId="73" xfId="0" applyNumberFormat="1" applyFont="1" applyBorder="1" applyAlignment="1">
      <alignment horizontal="center" wrapText="1"/>
    </xf>
    <xf numFmtId="3" fontId="17" fillId="0" borderId="74" xfId="0" applyNumberFormat="1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17" fillId="0" borderId="65" xfId="0" applyFont="1" applyBorder="1" applyAlignment="1">
      <alignment horizontal="center" wrapText="1"/>
    </xf>
    <xf numFmtId="0" fontId="18" fillId="0" borderId="50" xfId="0" applyFont="1" applyBorder="1" applyAlignment="1">
      <alignment horizontal="center"/>
    </xf>
    <xf numFmtId="0" fontId="17" fillId="0" borderId="9" xfId="0" applyFont="1" applyBorder="1" applyAlignment="1">
      <alignment horizontal="center" wrapText="1"/>
    </xf>
    <xf numFmtId="0" fontId="18" fillId="0" borderId="16" xfId="0" applyFont="1" applyBorder="1" applyAlignment="1">
      <alignment wrapText="1"/>
    </xf>
    <xf numFmtId="0" fontId="19" fillId="0" borderId="4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18" fillId="0" borderId="7" xfId="0" applyFont="1" applyBorder="1"/>
    <xf numFmtId="0" fontId="18" fillId="0" borderId="8" xfId="0" applyFont="1" applyBorder="1"/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8" fillId="0" borderId="2" xfId="0" applyFont="1" applyBorder="1"/>
    <xf numFmtId="0" fontId="18" fillId="0" borderId="3" xfId="0" applyFont="1" applyBorder="1"/>
    <xf numFmtId="0" fontId="17" fillId="0" borderId="28" xfId="0" applyFont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7" fillId="0" borderId="36" xfId="0" applyFont="1" applyBorder="1" applyAlignment="1">
      <alignment horizontal="center" wrapText="1"/>
    </xf>
    <xf numFmtId="0" fontId="18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3" xfId="0" applyFont="1" applyBorder="1"/>
    <xf numFmtId="0" fontId="4" fillId="5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32" xfId="0" applyFont="1" applyBorder="1" applyAlignment="1">
      <alignment horizontal="center" vertical="center" textRotation="90" wrapText="1"/>
    </xf>
    <xf numFmtId="0" fontId="1" fillId="0" borderId="77" xfId="0" applyFont="1" applyBorder="1" applyAlignment="1">
      <alignment textRotation="90"/>
    </xf>
    <xf numFmtId="0" fontId="4" fillId="6" borderId="6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1" fillId="0" borderId="32" xfId="0" applyFont="1" applyBorder="1"/>
    <xf numFmtId="0" fontId="4" fillId="0" borderId="26" xfId="0" applyFont="1" applyBorder="1" applyAlignment="1">
      <alignment horizontal="center" wrapText="1"/>
    </xf>
    <xf numFmtId="0" fontId="4" fillId="14" borderId="2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6" xfId="0" applyFont="1" applyFill="1" applyBorder="1" applyAlignment="1">
      <alignment horizontal="center"/>
    </xf>
    <xf numFmtId="0" fontId="7" fillId="0" borderId="26" xfId="0" applyFont="1" applyBorder="1"/>
    <xf numFmtId="0" fontId="9" fillId="0" borderId="4" xfId="0" applyFont="1" applyBorder="1" applyAlignment="1">
      <alignment horizontal="center" wrapText="1"/>
    </xf>
    <xf numFmtId="0" fontId="12" fillId="0" borderId="43" xfId="0" applyFont="1" applyBorder="1"/>
    <xf numFmtId="0" fontId="10" fillId="0" borderId="5" xfId="0" applyFont="1" applyBorder="1" applyAlignment="1">
      <alignment horizontal="center" vertical="center" wrapText="1"/>
    </xf>
    <xf numFmtId="0" fontId="7" fillId="0" borderId="28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8" xfId="0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atvet.org/members/showMember.asp?LID=817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batvet.org/members/showMember.asp?LID=817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6"/>
  <sheetViews>
    <sheetView view="pageBreakPreview" topLeftCell="S1" zoomScale="98" zoomScaleNormal="85" zoomScaleSheetLayoutView="98" workbookViewId="0">
      <pane ySplit="3" topLeftCell="A17" activePane="bottomLeft" state="frozen"/>
      <selection pane="bottomLeft" activeCell="AH20" sqref="AH20"/>
    </sheetView>
  </sheetViews>
  <sheetFormatPr defaultColWidth="15.140625" defaultRowHeight="15" customHeight="1" x14ac:dyDescent="0.25"/>
  <cols>
    <col min="1" max="1" width="12.28515625" style="1" customWidth="1"/>
    <col min="2" max="2" width="37.7109375" style="2" bestFit="1" customWidth="1"/>
    <col min="3" max="3" width="11.85546875" style="1" bestFit="1" customWidth="1"/>
    <col min="4" max="4" width="9.5703125" style="1" bestFit="1" customWidth="1"/>
    <col min="5" max="6" width="10.28515625" style="12" bestFit="1" customWidth="1"/>
    <col min="7" max="7" width="16.140625" style="12" customWidth="1"/>
    <col min="8" max="8" width="13.28515625" style="37" customWidth="1"/>
    <col min="9" max="9" width="9.5703125" style="1" bestFit="1" customWidth="1"/>
    <col min="10" max="10" width="9" style="1" customWidth="1"/>
    <col min="11" max="11" width="8.5703125" style="1" customWidth="1"/>
    <col min="12" max="12" width="9.28515625" style="1" customWidth="1"/>
    <col min="13" max="13" width="9" style="1" customWidth="1"/>
    <col min="14" max="14" width="9.7109375" style="1" customWidth="1"/>
    <col min="15" max="15" width="12.140625" style="56" bestFit="1" customWidth="1"/>
    <col min="16" max="16" width="11.28515625" style="56" bestFit="1" customWidth="1"/>
    <col min="17" max="18" width="12" style="56" bestFit="1" customWidth="1"/>
    <col min="19" max="19" width="11.5703125" style="57" customWidth="1"/>
    <col min="20" max="20" width="11.28515625" style="56" customWidth="1"/>
    <col min="21" max="21" width="11.85546875" style="56" customWidth="1"/>
    <col min="22" max="23" width="13.85546875" style="56" bestFit="1" customWidth="1"/>
    <col min="24" max="24" width="11.28515625" style="56" customWidth="1"/>
    <col min="25" max="25" width="11.140625" style="56" customWidth="1"/>
    <col min="26" max="26" width="11.85546875" style="56" customWidth="1"/>
    <col min="27" max="27" width="12.7109375" style="56" bestFit="1" customWidth="1"/>
    <col min="28" max="28" width="12.28515625" style="1" bestFit="1" customWidth="1"/>
    <col min="29" max="29" width="12" style="1" bestFit="1" customWidth="1"/>
    <col min="30" max="31" width="10.7109375" style="1" customWidth="1"/>
    <col min="32" max="32" width="10" style="1" customWidth="1"/>
    <col min="33" max="33" width="10.140625" style="1" bestFit="1" customWidth="1"/>
    <col min="34" max="34" width="6.7109375" style="1" customWidth="1"/>
    <col min="35" max="16384" width="15.140625" style="1"/>
  </cols>
  <sheetData>
    <row r="1" spans="1:34" ht="15.75" customHeight="1" thickBot="1" x14ac:dyDescent="0.3">
      <c r="C1" s="553">
        <v>2018</v>
      </c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267"/>
      <c r="O1" s="530" t="s">
        <v>0</v>
      </c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2"/>
      <c r="AB1" s="555" t="s">
        <v>0</v>
      </c>
      <c r="AC1" s="554"/>
      <c r="AD1" s="554"/>
      <c r="AE1" s="554"/>
      <c r="AF1" s="554"/>
      <c r="AG1" s="554"/>
      <c r="AH1" s="556"/>
    </row>
    <row r="2" spans="1:34" ht="15.75" customHeight="1" thickBot="1" x14ac:dyDescent="0.3">
      <c r="A2" s="537" t="s">
        <v>1</v>
      </c>
      <c r="B2" s="539" t="s">
        <v>2</v>
      </c>
      <c r="C2" s="541" t="s">
        <v>123</v>
      </c>
      <c r="D2" s="542"/>
      <c r="E2" s="542"/>
      <c r="F2" s="543"/>
      <c r="G2" s="544" t="s">
        <v>3</v>
      </c>
      <c r="H2" s="545"/>
      <c r="I2" s="546" t="s">
        <v>4</v>
      </c>
      <c r="J2" s="547"/>
      <c r="K2" s="547"/>
      <c r="L2" s="547"/>
      <c r="M2" s="548"/>
      <c r="N2" s="535" t="s">
        <v>5</v>
      </c>
      <c r="O2" s="533" t="s">
        <v>6</v>
      </c>
      <c r="P2" s="519" t="s">
        <v>7</v>
      </c>
      <c r="Q2" s="519" t="s">
        <v>8</v>
      </c>
      <c r="R2" s="519" t="s">
        <v>9</v>
      </c>
      <c r="S2" s="521" t="s">
        <v>10</v>
      </c>
      <c r="T2" s="519" t="s">
        <v>11</v>
      </c>
      <c r="U2" s="519" t="s">
        <v>12</v>
      </c>
      <c r="V2" s="519" t="s">
        <v>13</v>
      </c>
      <c r="W2" s="549" t="s">
        <v>14</v>
      </c>
      <c r="X2" s="551" t="s">
        <v>220</v>
      </c>
      <c r="Y2" s="524" t="s">
        <v>221</v>
      </c>
      <c r="Z2" s="528" t="s">
        <v>332</v>
      </c>
      <c r="AA2" s="528" t="s">
        <v>333</v>
      </c>
      <c r="AB2" s="517" t="s">
        <v>15</v>
      </c>
      <c r="AC2" s="526" t="s">
        <v>15</v>
      </c>
      <c r="AD2" s="526" t="s">
        <v>15</v>
      </c>
      <c r="AE2" s="526" t="s">
        <v>15</v>
      </c>
      <c r="AF2" s="526" t="s">
        <v>15</v>
      </c>
      <c r="AG2" s="515" t="s">
        <v>120</v>
      </c>
      <c r="AH2" s="515" t="s">
        <v>120</v>
      </c>
    </row>
    <row r="3" spans="1:34" ht="15.75" customHeight="1" thickBot="1" x14ac:dyDescent="0.3">
      <c r="A3" s="538"/>
      <c r="B3" s="540"/>
      <c r="C3" s="198" t="s">
        <v>16</v>
      </c>
      <c r="D3" s="199" t="s">
        <v>17</v>
      </c>
      <c r="E3" s="19" t="s">
        <v>18</v>
      </c>
      <c r="F3" s="19" t="s">
        <v>19</v>
      </c>
      <c r="G3" s="20">
        <v>1</v>
      </c>
      <c r="H3" s="21">
        <v>2</v>
      </c>
      <c r="I3" s="202" t="s">
        <v>188</v>
      </c>
      <c r="J3" s="200" t="s">
        <v>189</v>
      </c>
      <c r="K3" s="201" t="s">
        <v>190</v>
      </c>
      <c r="L3" s="201" t="s">
        <v>191</v>
      </c>
      <c r="M3" s="201" t="s">
        <v>192</v>
      </c>
      <c r="N3" s="536"/>
      <c r="O3" s="534"/>
      <c r="P3" s="520"/>
      <c r="Q3" s="520"/>
      <c r="R3" s="520"/>
      <c r="S3" s="522"/>
      <c r="T3" s="523"/>
      <c r="U3" s="520"/>
      <c r="V3" s="520"/>
      <c r="W3" s="550"/>
      <c r="X3" s="552"/>
      <c r="Y3" s="525"/>
      <c r="Z3" s="529"/>
      <c r="AA3" s="529"/>
      <c r="AB3" s="518"/>
      <c r="AC3" s="527"/>
      <c r="AD3" s="527"/>
      <c r="AE3" s="527"/>
      <c r="AF3" s="527"/>
      <c r="AG3" s="516"/>
      <c r="AH3" s="516"/>
    </row>
    <row r="4" spans="1:34" ht="14.25" customHeight="1" x14ac:dyDescent="0.25">
      <c r="A4" s="69" t="s">
        <v>20</v>
      </c>
      <c r="B4" s="70" t="str">
        <f>HYPERLINK("http://www.combatvet.org/members/showMember.asp?LID=3390","Roger ""Tazz"" Higginbotham")</f>
        <v>Roger "Tazz" Higginbotham</v>
      </c>
      <c r="C4" s="71">
        <v>43109</v>
      </c>
      <c r="D4" s="72">
        <v>43193</v>
      </c>
      <c r="E4" s="22">
        <v>43292</v>
      </c>
      <c r="F4" s="24">
        <v>43375</v>
      </c>
      <c r="G4" s="257" t="s">
        <v>328</v>
      </c>
      <c r="H4" s="308"/>
      <c r="I4" s="73">
        <f>'Annual Qualifications '!I4</f>
        <v>0</v>
      </c>
      <c r="J4" s="73">
        <f>'Annual Qualifications '!J4</f>
        <v>0</v>
      </c>
      <c r="K4" s="73">
        <f>'Annual Qualifications '!K4</f>
        <v>0</v>
      </c>
      <c r="L4" s="73" t="str">
        <f>'Annual Qualifications '!L4</f>
        <v>R2R</v>
      </c>
      <c r="M4" s="73">
        <f>'Annual Qualifications '!M4</f>
        <v>0</v>
      </c>
      <c r="N4" s="74">
        <f>Mileage!BS3</f>
        <v>6837</v>
      </c>
      <c r="O4" s="274">
        <v>41947</v>
      </c>
      <c r="P4" s="75">
        <v>42283</v>
      </c>
      <c r="Q4" s="75">
        <v>42675</v>
      </c>
      <c r="R4" s="75">
        <v>43011</v>
      </c>
      <c r="S4" s="76"/>
      <c r="T4" s="77"/>
      <c r="U4" s="77"/>
      <c r="V4" s="77"/>
      <c r="W4" s="78"/>
      <c r="X4" s="78"/>
      <c r="Y4" s="242"/>
      <c r="Z4" s="275"/>
      <c r="AA4" s="275"/>
      <c r="AB4" s="268">
        <v>42541</v>
      </c>
      <c r="AC4" s="79"/>
      <c r="AD4" s="73"/>
      <c r="AE4" s="73"/>
      <c r="AF4" s="73"/>
      <c r="AG4" s="73"/>
      <c r="AH4" s="73"/>
    </row>
    <row r="5" spans="1:34" ht="14.25" customHeight="1" x14ac:dyDescent="0.25">
      <c r="A5" s="80" t="s">
        <v>21</v>
      </c>
      <c r="B5" s="81" t="s">
        <v>22</v>
      </c>
      <c r="C5" s="82">
        <v>43109</v>
      </c>
      <c r="D5" s="83"/>
      <c r="E5" s="23"/>
      <c r="F5" s="23"/>
      <c r="G5" s="258" t="s">
        <v>328</v>
      </c>
      <c r="H5" s="309"/>
      <c r="I5" s="84">
        <f>'Annual Qualifications '!I5</f>
        <v>0</v>
      </c>
      <c r="J5" s="84">
        <f>'Annual Qualifications '!J5</f>
        <v>0</v>
      </c>
      <c r="K5" s="84">
        <f>'Annual Qualifications '!K5</f>
        <v>0</v>
      </c>
      <c r="L5" s="84">
        <f>'Annual Qualifications '!L5</f>
        <v>0</v>
      </c>
      <c r="M5" s="84">
        <f>'Annual Qualifications '!M5</f>
        <v>0</v>
      </c>
      <c r="N5" s="85">
        <f>Mileage!BS4</f>
        <v>172</v>
      </c>
      <c r="O5" s="276"/>
      <c r="P5" s="86"/>
      <c r="Q5" s="86"/>
      <c r="R5" s="86"/>
      <c r="S5" s="87"/>
      <c r="T5" s="86"/>
      <c r="U5" s="86"/>
      <c r="V5" s="86"/>
      <c r="W5" s="88"/>
      <c r="X5" s="88"/>
      <c r="Y5" s="126"/>
      <c r="Z5" s="277"/>
      <c r="AA5" s="277"/>
      <c r="AB5" s="269"/>
      <c r="AC5" s="84"/>
      <c r="AD5" s="84"/>
      <c r="AE5" s="84"/>
      <c r="AF5" s="84"/>
      <c r="AG5" s="84"/>
      <c r="AH5" s="84"/>
    </row>
    <row r="6" spans="1:34" ht="14.25" customHeight="1" x14ac:dyDescent="0.25">
      <c r="A6" s="89" t="s">
        <v>23</v>
      </c>
      <c r="B6" s="90" t="str">
        <f>HYPERLINK("http://www.combatvet.org/members/showMember.asp?LID=5884","Paul ""FIDO"" Smith")</f>
        <v>Paul "FIDO" Smith</v>
      </c>
      <c r="C6" s="91">
        <v>43109</v>
      </c>
      <c r="D6" s="92">
        <v>43193</v>
      </c>
      <c r="E6" s="24">
        <v>43292</v>
      </c>
      <c r="F6" s="24">
        <v>43375</v>
      </c>
      <c r="G6" s="257" t="s">
        <v>328</v>
      </c>
      <c r="H6" s="310" t="s">
        <v>344</v>
      </c>
      <c r="I6" s="73" t="s">
        <v>43</v>
      </c>
      <c r="J6" s="73">
        <v>0</v>
      </c>
      <c r="K6" s="73">
        <v>0</v>
      </c>
      <c r="L6" s="73" t="s">
        <v>378</v>
      </c>
      <c r="M6" s="73">
        <v>0</v>
      </c>
      <c r="N6" s="74">
        <f>Mileage!BS5</f>
        <v>52842</v>
      </c>
      <c r="O6" s="278">
        <v>41856</v>
      </c>
      <c r="P6" s="75">
        <v>41986</v>
      </c>
      <c r="Q6" s="75">
        <v>41986</v>
      </c>
      <c r="R6" s="75">
        <v>41986</v>
      </c>
      <c r="S6" s="94">
        <v>42283</v>
      </c>
      <c r="T6" s="75">
        <v>42283</v>
      </c>
      <c r="U6" s="75">
        <v>42647</v>
      </c>
      <c r="V6" s="75">
        <v>43011</v>
      </c>
      <c r="W6" s="75">
        <v>43011</v>
      </c>
      <c r="X6" s="266">
        <v>43011</v>
      </c>
      <c r="Y6" s="151">
        <v>43417</v>
      </c>
      <c r="Z6" s="354">
        <v>43417</v>
      </c>
      <c r="AA6" s="354">
        <v>43449</v>
      </c>
      <c r="AB6" s="270">
        <v>42283</v>
      </c>
      <c r="AC6" s="95">
        <v>42473</v>
      </c>
      <c r="AD6" s="95">
        <v>42540</v>
      </c>
      <c r="AE6" s="95">
        <v>42903</v>
      </c>
      <c r="AF6" s="95">
        <v>43267</v>
      </c>
      <c r="AG6" s="93"/>
      <c r="AH6" s="93"/>
    </row>
    <row r="7" spans="1:34" ht="14.25" customHeight="1" x14ac:dyDescent="0.25">
      <c r="A7" s="96" t="s">
        <v>24</v>
      </c>
      <c r="B7" s="97" t="str">
        <f>HYPERLINK("http://www.combatvet.org/members/showMember.asp?LID=7155","Joanne ""File Raider 6"" Smith")</f>
        <v>Joanne "File Raider 6" Smith</v>
      </c>
      <c r="C7" s="98">
        <v>43137</v>
      </c>
      <c r="D7" s="99">
        <v>43193</v>
      </c>
      <c r="E7" s="26">
        <v>43292</v>
      </c>
      <c r="F7" s="26">
        <v>43375</v>
      </c>
      <c r="G7" s="258" t="s">
        <v>328</v>
      </c>
      <c r="H7" s="311" t="s">
        <v>344</v>
      </c>
      <c r="I7" s="84" t="s">
        <v>43</v>
      </c>
      <c r="J7" s="84">
        <v>0</v>
      </c>
      <c r="K7" s="84">
        <v>0</v>
      </c>
      <c r="L7" s="84" t="s">
        <v>378</v>
      </c>
      <c r="M7" s="84">
        <v>0</v>
      </c>
      <c r="N7" s="85">
        <f>Mileage!BS6</f>
        <v>30535</v>
      </c>
      <c r="O7" s="279">
        <v>41856</v>
      </c>
      <c r="P7" s="101">
        <v>41986</v>
      </c>
      <c r="Q7" s="101">
        <v>41986</v>
      </c>
      <c r="R7" s="101">
        <v>42283</v>
      </c>
      <c r="S7" s="102">
        <v>42283</v>
      </c>
      <c r="T7" s="101">
        <v>42675</v>
      </c>
      <c r="U7" s="101">
        <v>43011</v>
      </c>
      <c r="V7" s="101">
        <v>43417</v>
      </c>
      <c r="W7" s="353">
        <v>43417</v>
      </c>
      <c r="X7" s="104"/>
      <c r="Y7" s="126"/>
      <c r="Z7" s="280"/>
      <c r="AA7" s="280"/>
      <c r="AB7" s="271">
        <v>42473</v>
      </c>
      <c r="AC7" s="105">
        <v>42540</v>
      </c>
      <c r="AD7" s="105"/>
      <c r="AE7" s="105"/>
      <c r="AF7" s="105"/>
      <c r="AG7" s="100"/>
      <c r="AH7" s="100"/>
    </row>
    <row r="8" spans="1:34" ht="14.25" customHeight="1" x14ac:dyDescent="0.25">
      <c r="A8" s="89" t="s">
        <v>25</v>
      </c>
      <c r="B8" s="90" t="str">
        <f>HYPERLINK("http://www.combatvet.org/members/showMember.asp?LID=8083","Robbie ""Ghost Rider"" Williams")</f>
        <v>Robbie "Ghost Rider" Williams</v>
      </c>
      <c r="C8" s="91"/>
      <c r="D8" s="93"/>
      <c r="E8" s="24"/>
      <c r="F8" s="24"/>
      <c r="G8" s="259"/>
      <c r="H8" s="310"/>
      <c r="I8" s="73">
        <f>'Annual Qualifications '!I6</f>
        <v>0</v>
      </c>
      <c r="J8" s="73">
        <f>'Annual Qualifications '!J6</f>
        <v>0</v>
      </c>
      <c r="K8" s="73">
        <f>'Annual Qualifications '!K6</f>
        <v>0</v>
      </c>
      <c r="L8" s="73">
        <f>'Annual Qualifications '!L6</f>
        <v>0</v>
      </c>
      <c r="M8" s="73">
        <f>'Annual Qualifications '!M6</f>
        <v>0</v>
      </c>
      <c r="N8" s="74">
        <f>Mileage!BS8</f>
        <v>0</v>
      </c>
      <c r="O8" s="281"/>
      <c r="P8" s="106"/>
      <c r="Q8" s="106"/>
      <c r="R8" s="106"/>
      <c r="S8" s="94"/>
      <c r="T8" s="106"/>
      <c r="U8" s="106"/>
      <c r="V8" s="106"/>
      <c r="W8" s="107"/>
      <c r="X8" s="107"/>
      <c r="Y8" s="142"/>
      <c r="Z8" s="282"/>
      <c r="AA8" s="282"/>
      <c r="AB8" s="143"/>
      <c r="AC8" s="93"/>
      <c r="AD8" s="93"/>
      <c r="AE8" s="93"/>
      <c r="AF8" s="93"/>
      <c r="AG8" s="93"/>
      <c r="AH8" s="93"/>
    </row>
    <row r="9" spans="1:34" ht="14.25" customHeight="1" x14ac:dyDescent="0.25">
      <c r="A9" s="96" t="s">
        <v>26</v>
      </c>
      <c r="B9" s="97" t="str">
        <f>HYPERLINK("http://www.combatvet.org/members/showMember.asp?LID=8170","Jay ""Boof"" Beauvais")</f>
        <v>Jay "Boof" Beauvais</v>
      </c>
      <c r="C9" s="98">
        <v>43137</v>
      </c>
      <c r="D9" s="99">
        <v>43193</v>
      </c>
      <c r="E9" s="26">
        <v>43292</v>
      </c>
      <c r="F9" s="26">
        <v>43375</v>
      </c>
      <c r="G9" s="258"/>
      <c r="H9" s="311"/>
      <c r="I9" s="84">
        <f>'Annual Qualifications '!I7</f>
        <v>0</v>
      </c>
      <c r="J9" s="84">
        <f>'Annual Qualifications '!J7</f>
        <v>0</v>
      </c>
      <c r="K9" s="84">
        <f>'Annual Qualifications '!K7</f>
        <v>0</v>
      </c>
      <c r="L9" s="84">
        <f>'Annual Qualifications '!L7</f>
        <v>0</v>
      </c>
      <c r="M9" s="84">
        <f>'Annual Qualifications '!M7</f>
        <v>0</v>
      </c>
      <c r="N9" s="85">
        <f>Mileage!BS9</f>
        <v>10628</v>
      </c>
      <c r="O9" s="279">
        <v>41947</v>
      </c>
      <c r="P9" s="101">
        <v>41986</v>
      </c>
      <c r="Q9" s="101">
        <v>42647</v>
      </c>
      <c r="R9" s="101">
        <v>42647</v>
      </c>
      <c r="S9" s="102">
        <v>43449</v>
      </c>
      <c r="T9" s="103"/>
      <c r="U9" s="103"/>
      <c r="V9" s="103"/>
      <c r="W9" s="104"/>
      <c r="X9" s="104"/>
      <c r="Y9" s="126"/>
      <c r="Z9" s="280"/>
      <c r="AA9" s="280"/>
      <c r="AB9" s="271"/>
      <c r="AC9" s="100"/>
      <c r="AD9" s="100"/>
      <c r="AE9" s="100"/>
      <c r="AF9" s="100"/>
      <c r="AG9" s="100"/>
      <c r="AH9" s="100"/>
    </row>
    <row r="10" spans="1:34" ht="14.25" customHeight="1" x14ac:dyDescent="0.25">
      <c r="A10" s="89" t="s">
        <v>27</v>
      </c>
      <c r="B10" s="90" t="str">
        <f>HYPERLINK("http://www.combatvet.org/members/showMember.asp?LID=8194","Benjamin ""CircleX"" Amice")</f>
        <v>Benjamin "CircleX" Amice</v>
      </c>
      <c r="C10" s="91">
        <v>43165</v>
      </c>
      <c r="D10" s="92"/>
      <c r="E10" s="24"/>
      <c r="F10" s="24"/>
      <c r="G10" s="259" t="s">
        <v>328</v>
      </c>
      <c r="H10" s="310"/>
      <c r="I10" s="73">
        <f>'Annual Qualifications '!I8</f>
        <v>0</v>
      </c>
      <c r="J10" s="73">
        <f>'Annual Qualifications '!J8</f>
        <v>0</v>
      </c>
      <c r="K10" s="73">
        <f>'Annual Qualifications '!K8</f>
        <v>0</v>
      </c>
      <c r="L10" s="73">
        <f>'Annual Qualifications '!L8</f>
        <v>0</v>
      </c>
      <c r="M10" s="73">
        <f>'Annual Qualifications '!M8</f>
        <v>0</v>
      </c>
      <c r="N10" s="74">
        <f>Mileage!BS10</f>
        <v>94</v>
      </c>
      <c r="O10" s="278"/>
      <c r="P10" s="106"/>
      <c r="Q10" s="106"/>
      <c r="R10" s="106"/>
      <c r="S10" s="94"/>
      <c r="T10" s="106"/>
      <c r="U10" s="106"/>
      <c r="V10" s="106"/>
      <c r="W10" s="107"/>
      <c r="X10" s="107"/>
      <c r="Y10" s="142"/>
      <c r="Z10" s="282"/>
      <c r="AA10" s="282"/>
      <c r="AB10" s="143"/>
      <c r="AC10" s="93"/>
      <c r="AD10" s="93"/>
      <c r="AE10" s="93"/>
      <c r="AF10" s="93"/>
      <c r="AG10" s="93"/>
      <c r="AH10" s="93"/>
    </row>
    <row r="11" spans="1:34" ht="14.25" customHeight="1" x14ac:dyDescent="0.25">
      <c r="A11" s="96" t="s">
        <v>29</v>
      </c>
      <c r="B11" s="97" t="str">
        <f>HYPERLINK("http://www.combatvet.org/members/showMember.asp?LID=8941","Marcus ""Cyclone"" Smoot")</f>
        <v>Marcus "Cyclone" Smoot</v>
      </c>
      <c r="C11" s="98"/>
      <c r="D11" s="99"/>
      <c r="E11" s="26"/>
      <c r="F11" s="26"/>
      <c r="G11" s="260"/>
      <c r="H11" s="311"/>
      <c r="I11" s="84">
        <f>'Annual Qualifications '!I9</f>
        <v>0</v>
      </c>
      <c r="J11" s="84">
        <f>'Annual Qualifications '!J9</f>
        <v>0</v>
      </c>
      <c r="K11" s="84">
        <f>'Annual Qualifications '!K9</f>
        <v>0</v>
      </c>
      <c r="L11" s="84">
        <f>'Annual Qualifications '!L9</f>
        <v>0</v>
      </c>
      <c r="M11" s="84">
        <f>'Annual Qualifications '!M9</f>
        <v>0</v>
      </c>
      <c r="N11" s="85">
        <f>Mileage!BS12</f>
        <v>6763</v>
      </c>
      <c r="O11" s="279">
        <v>41859</v>
      </c>
      <c r="P11" s="101">
        <v>41986</v>
      </c>
      <c r="Q11" s="101">
        <v>41986</v>
      </c>
      <c r="R11" s="101">
        <v>42283</v>
      </c>
      <c r="S11" s="102"/>
      <c r="T11" s="103"/>
      <c r="U11" s="103"/>
      <c r="V11" s="103"/>
      <c r="W11" s="104"/>
      <c r="X11" s="104"/>
      <c r="Y11" s="126"/>
      <c r="Z11" s="280"/>
      <c r="AA11" s="280"/>
      <c r="AB11" s="271"/>
      <c r="AC11" s="105"/>
      <c r="AD11" s="100"/>
      <c r="AE11" s="100"/>
      <c r="AF11" s="100"/>
      <c r="AG11" s="100"/>
      <c r="AH11" s="100"/>
    </row>
    <row r="12" spans="1:34" ht="14.25" customHeight="1" x14ac:dyDescent="0.25">
      <c r="A12" s="89" t="s">
        <v>30</v>
      </c>
      <c r="B12" s="90" t="str">
        <f>HYPERLINK("http://www.combatvet.org/members/showMember.asp?LID=9396","Paul ""Small"" CYR")</f>
        <v>Paul "Small" CYR</v>
      </c>
      <c r="C12" s="91"/>
      <c r="D12" s="92"/>
      <c r="E12" s="24"/>
      <c r="F12" s="24"/>
      <c r="G12" s="257"/>
      <c r="H12" s="310"/>
      <c r="I12" s="73">
        <f>'Annual Qualifications '!I10</f>
        <v>0</v>
      </c>
      <c r="J12" s="73">
        <f>'Annual Qualifications '!J10</f>
        <v>0</v>
      </c>
      <c r="K12" s="73">
        <f>'Annual Qualifications '!K10</f>
        <v>0</v>
      </c>
      <c r="L12" s="73">
        <f>'Annual Qualifications '!L10</f>
        <v>0</v>
      </c>
      <c r="M12" s="73">
        <f>'Annual Qualifications '!M10</f>
        <v>0</v>
      </c>
      <c r="N12" s="74">
        <f>Mileage!BS13</f>
        <v>210</v>
      </c>
      <c r="O12" s="281"/>
      <c r="P12" s="106"/>
      <c r="Q12" s="106"/>
      <c r="R12" s="106"/>
      <c r="S12" s="94"/>
      <c r="T12" s="106"/>
      <c r="U12" s="106"/>
      <c r="V12" s="106"/>
      <c r="W12" s="107"/>
      <c r="X12" s="107"/>
      <c r="Y12" s="142"/>
      <c r="Z12" s="282"/>
      <c r="AA12" s="282"/>
      <c r="AB12" s="143"/>
      <c r="AC12" s="93"/>
      <c r="AD12" s="93"/>
      <c r="AE12" s="93"/>
      <c r="AF12" s="93"/>
      <c r="AG12" s="93"/>
      <c r="AH12" s="93"/>
    </row>
    <row r="13" spans="1:34" ht="14.25" customHeight="1" x14ac:dyDescent="0.25">
      <c r="A13" s="96" t="s">
        <v>31</v>
      </c>
      <c r="B13" s="97" t="str">
        <f>HYPERLINK("http://www.combatvet.org/members/showMember.asp?LID=9416","Scott ""Big Dawg"" Johnson")</f>
        <v>Scott "Big Dawg" Johnson</v>
      </c>
      <c r="C13" s="98">
        <v>43109</v>
      </c>
      <c r="D13" s="99">
        <v>43193</v>
      </c>
      <c r="E13" s="26">
        <v>43292</v>
      </c>
      <c r="F13" s="26">
        <v>43375</v>
      </c>
      <c r="G13" s="258" t="s">
        <v>328</v>
      </c>
      <c r="H13" s="311"/>
      <c r="I13" s="84">
        <f>'Annual Qualifications '!I11</f>
        <v>0</v>
      </c>
      <c r="J13" s="84">
        <f>'Annual Qualifications '!J11</f>
        <v>0</v>
      </c>
      <c r="K13" s="84">
        <f>'Annual Qualifications '!K11</f>
        <v>0</v>
      </c>
      <c r="L13" s="84">
        <f>'Annual Qualifications '!L11</f>
        <v>0</v>
      </c>
      <c r="M13" s="84">
        <f>'Annual Qualifications '!M11</f>
        <v>0</v>
      </c>
      <c r="N13" s="85">
        <f>Mileage!BS14</f>
        <v>739</v>
      </c>
      <c r="O13" s="283"/>
      <c r="P13" s="103"/>
      <c r="Q13" s="103"/>
      <c r="R13" s="103"/>
      <c r="S13" s="102"/>
      <c r="T13" s="103"/>
      <c r="U13" s="103"/>
      <c r="V13" s="103"/>
      <c r="W13" s="104"/>
      <c r="X13" s="104"/>
      <c r="Y13" s="126"/>
      <c r="Z13" s="280"/>
      <c r="AA13" s="280"/>
      <c r="AB13" s="141"/>
      <c r="AC13" s="100"/>
      <c r="AD13" s="100"/>
      <c r="AE13" s="100"/>
      <c r="AF13" s="100"/>
      <c r="AG13" s="100"/>
      <c r="AH13" s="100"/>
    </row>
    <row r="14" spans="1:34" ht="14.25" customHeight="1" x14ac:dyDescent="0.25">
      <c r="A14" s="89" t="s">
        <v>32</v>
      </c>
      <c r="B14" s="90" t="str">
        <f>HYPERLINK("http://www.combatvet.org/members/showMember.asp?LID=9586","michael ""cordless"" geci")</f>
        <v>michael "cordless" geci</v>
      </c>
      <c r="C14" s="91"/>
      <c r="D14" s="92"/>
      <c r="E14" s="24"/>
      <c r="F14" s="24"/>
      <c r="G14" s="259"/>
      <c r="H14" s="310"/>
      <c r="I14" s="73">
        <f>'Annual Qualifications '!I12</f>
        <v>0</v>
      </c>
      <c r="J14" s="73">
        <f>'Annual Qualifications '!J12</f>
        <v>0</v>
      </c>
      <c r="K14" s="73">
        <f>'Annual Qualifications '!K12</f>
        <v>0</v>
      </c>
      <c r="L14" s="73">
        <f>'Annual Qualifications '!L12</f>
        <v>0</v>
      </c>
      <c r="M14" s="73">
        <f>'Annual Qualifications '!M12</f>
        <v>0</v>
      </c>
      <c r="N14" s="74">
        <f>Mileage!BS15</f>
        <v>0</v>
      </c>
      <c r="O14" s="281"/>
      <c r="P14" s="106"/>
      <c r="Q14" s="106"/>
      <c r="R14" s="106"/>
      <c r="S14" s="94"/>
      <c r="T14" s="106"/>
      <c r="U14" s="106"/>
      <c r="V14" s="106"/>
      <c r="W14" s="107"/>
      <c r="X14" s="107"/>
      <c r="Y14" s="142"/>
      <c r="Z14" s="282"/>
      <c r="AA14" s="282"/>
      <c r="AB14" s="143"/>
      <c r="AC14" s="93"/>
      <c r="AD14" s="93"/>
      <c r="AE14" s="93"/>
      <c r="AF14" s="93"/>
      <c r="AG14" s="93"/>
      <c r="AH14" s="93"/>
    </row>
    <row r="15" spans="1:34" ht="14.25" customHeight="1" x14ac:dyDescent="0.25">
      <c r="A15" s="96" t="s">
        <v>33</v>
      </c>
      <c r="B15" s="97" t="str">
        <f>HYPERLINK("http://www.combatvet.org/members/showMember.asp?LID=9592","ronald ""Hellraiser"" chipper")</f>
        <v>ronald "Hellraiser" chipper</v>
      </c>
      <c r="C15" s="98"/>
      <c r="D15" s="100"/>
      <c r="E15" s="26"/>
      <c r="F15" s="26"/>
      <c r="G15" s="260"/>
      <c r="H15" s="311"/>
      <c r="I15" s="84">
        <f>'Annual Qualifications '!I13</f>
        <v>0</v>
      </c>
      <c r="J15" s="84">
        <f>'Annual Qualifications '!J13</f>
        <v>0</v>
      </c>
      <c r="K15" s="84">
        <f>'Annual Qualifications '!K13</f>
        <v>0</v>
      </c>
      <c r="L15" s="84">
        <f>'Annual Qualifications '!L13</f>
        <v>0</v>
      </c>
      <c r="M15" s="84">
        <f>'Annual Qualifications '!M13</f>
        <v>0</v>
      </c>
      <c r="N15" s="85">
        <f>Mileage!BS16</f>
        <v>0</v>
      </c>
      <c r="O15" s="283"/>
      <c r="P15" s="103"/>
      <c r="Q15" s="103"/>
      <c r="R15" s="103"/>
      <c r="S15" s="102"/>
      <c r="T15" s="103"/>
      <c r="U15" s="103"/>
      <c r="V15" s="103"/>
      <c r="W15" s="104"/>
      <c r="X15" s="104"/>
      <c r="Y15" s="126"/>
      <c r="Z15" s="280"/>
      <c r="AA15" s="280"/>
      <c r="AB15" s="141"/>
      <c r="AC15" s="100"/>
      <c r="AD15" s="100"/>
      <c r="AE15" s="100"/>
      <c r="AF15" s="100"/>
      <c r="AG15" s="100"/>
      <c r="AH15" s="100"/>
    </row>
    <row r="16" spans="1:34" ht="14.25" customHeight="1" x14ac:dyDescent="0.25">
      <c r="A16" s="89" t="s">
        <v>34</v>
      </c>
      <c r="B16" s="90" t="str">
        <f>HYPERLINK("http://www.combatvet.org/members/showMember.asp?LID=9593","mathew ""jedi"" baumgarten")</f>
        <v>mathew "jedi" baumgarten</v>
      </c>
      <c r="C16" s="91">
        <v>43109</v>
      </c>
      <c r="D16" s="92">
        <v>43193</v>
      </c>
      <c r="E16" s="24">
        <v>43292</v>
      </c>
      <c r="F16" s="24">
        <v>43375</v>
      </c>
      <c r="G16" s="259" t="s">
        <v>328</v>
      </c>
      <c r="H16" s="310" t="s">
        <v>329</v>
      </c>
      <c r="I16" s="73">
        <f>'Annual Qualifications '!I14</f>
        <v>0</v>
      </c>
      <c r="J16" s="73">
        <f>'Annual Qualifications '!J14</f>
        <v>0</v>
      </c>
      <c r="K16" s="73">
        <f>'Annual Qualifications '!K14</f>
        <v>0</v>
      </c>
      <c r="L16" s="73" t="str">
        <f>'Annual Qualifications '!L14</f>
        <v>R2R</v>
      </c>
      <c r="M16" s="73">
        <f>'Annual Qualifications '!M14</f>
        <v>0</v>
      </c>
      <c r="N16" s="74">
        <f>Mileage!BS17</f>
        <v>11657</v>
      </c>
      <c r="O16" s="281"/>
      <c r="P16" s="106"/>
      <c r="Q16" s="106"/>
      <c r="R16" s="106"/>
      <c r="S16" s="94"/>
      <c r="T16" s="106"/>
      <c r="U16" s="106"/>
      <c r="V16" s="106"/>
      <c r="W16" s="107"/>
      <c r="X16" s="107"/>
      <c r="Y16" s="142"/>
      <c r="Z16" s="282"/>
      <c r="AA16" s="282"/>
      <c r="AB16" s="270">
        <v>42473</v>
      </c>
      <c r="AC16" s="93"/>
      <c r="AD16" s="93"/>
      <c r="AE16" s="93"/>
      <c r="AF16" s="93"/>
      <c r="AG16" s="93"/>
      <c r="AH16" s="93"/>
    </row>
    <row r="17" spans="1:34" ht="14.25" customHeight="1" x14ac:dyDescent="0.25">
      <c r="A17" s="96" t="s">
        <v>35</v>
      </c>
      <c r="B17" s="97" t="str">
        <f>HYPERLINK("http://www.combatvet.org/members/showMember.asp?LID=9891","Donald ""ArmyDonnie"" Sprouse Sr")</f>
        <v>Donald "ArmyDonnie" Sprouse Sr</v>
      </c>
      <c r="C17" s="98">
        <v>43109</v>
      </c>
      <c r="D17" s="99">
        <v>43193</v>
      </c>
      <c r="E17" s="26">
        <v>43292</v>
      </c>
      <c r="F17" s="26"/>
      <c r="G17" s="258" t="s">
        <v>328</v>
      </c>
      <c r="H17" s="311"/>
      <c r="I17" s="84">
        <f>'Annual Qualifications '!I15</f>
        <v>0</v>
      </c>
      <c r="J17" s="84">
        <f>'Annual Qualifications '!J15</f>
        <v>0</v>
      </c>
      <c r="K17" s="84">
        <f>'Annual Qualifications '!K15</f>
        <v>0</v>
      </c>
      <c r="L17" s="84">
        <f>'Annual Qualifications '!L15</f>
        <v>0</v>
      </c>
      <c r="M17" s="84">
        <f>'Annual Qualifications '!M15</f>
        <v>0</v>
      </c>
      <c r="N17" s="85">
        <f>Mileage!BS18</f>
        <v>14863</v>
      </c>
      <c r="O17" s="279">
        <v>42248</v>
      </c>
      <c r="P17" s="101">
        <v>42283</v>
      </c>
      <c r="Q17" s="101">
        <v>42283</v>
      </c>
      <c r="R17" s="101">
        <v>42675</v>
      </c>
      <c r="S17" s="102">
        <v>43011</v>
      </c>
      <c r="T17" s="103"/>
      <c r="U17" s="103"/>
      <c r="V17" s="103"/>
      <c r="W17" s="104"/>
      <c r="X17" s="104"/>
      <c r="Y17" s="126"/>
      <c r="Z17" s="280"/>
      <c r="AA17" s="280"/>
      <c r="AB17" s="141"/>
      <c r="AC17" s="100"/>
      <c r="AD17" s="100"/>
      <c r="AE17" s="100"/>
      <c r="AF17" s="100"/>
      <c r="AG17" s="100"/>
      <c r="AH17" s="100"/>
    </row>
    <row r="18" spans="1:34" ht="14.25" customHeight="1" x14ac:dyDescent="0.25">
      <c r="A18" s="89" t="s">
        <v>36</v>
      </c>
      <c r="B18" s="90" t="str">
        <f>HYPERLINK("http://www.combatvet.org/members/showMember.asp?LID=10224","jeffrey ""Stretch"" scott")</f>
        <v>jeffrey "Stretch" scott</v>
      </c>
      <c r="C18" s="91">
        <v>43109</v>
      </c>
      <c r="D18" s="92"/>
      <c r="E18" s="24"/>
      <c r="F18" s="24"/>
      <c r="G18" s="257" t="s">
        <v>328</v>
      </c>
      <c r="H18" s="310"/>
      <c r="I18" s="73">
        <f>'Annual Qualifications '!I16</f>
        <v>0</v>
      </c>
      <c r="J18" s="73">
        <f>'Annual Qualifications '!J16</f>
        <v>0</v>
      </c>
      <c r="K18" s="73">
        <f>'Annual Qualifications '!K16</f>
        <v>0</v>
      </c>
      <c r="L18" s="73">
        <f>'Annual Qualifications '!L16</f>
        <v>0</v>
      </c>
      <c r="M18" s="73">
        <f>'Annual Qualifications '!M16</f>
        <v>0</v>
      </c>
      <c r="N18" s="74">
        <f>Mileage!BS19</f>
        <v>8564</v>
      </c>
      <c r="O18" s="278">
        <v>41947</v>
      </c>
      <c r="P18" s="75">
        <v>41986</v>
      </c>
      <c r="Q18" s="75">
        <v>41986</v>
      </c>
      <c r="R18" s="75">
        <v>42283</v>
      </c>
      <c r="S18" s="94"/>
      <c r="T18" s="106"/>
      <c r="U18" s="106"/>
      <c r="V18" s="106"/>
      <c r="W18" s="107"/>
      <c r="X18" s="107"/>
      <c r="Y18" s="142"/>
      <c r="Z18" s="282"/>
      <c r="AA18" s="282"/>
      <c r="AB18" s="270"/>
      <c r="AC18" s="95"/>
      <c r="AD18" s="93"/>
      <c r="AE18" s="93"/>
      <c r="AF18" s="93"/>
      <c r="AG18" s="93"/>
      <c r="AH18" s="93"/>
    </row>
    <row r="19" spans="1:34" ht="14.25" customHeight="1" x14ac:dyDescent="0.25">
      <c r="A19" s="96" t="s">
        <v>37</v>
      </c>
      <c r="B19" s="97" t="str">
        <f>HYPERLINK("http://www.combatvet.org/members/showMember.asp?LID=10457","DALE ""Peacemaker"" FATER")</f>
        <v>DALE "Peacemaker" FATER</v>
      </c>
      <c r="C19" s="98">
        <v>43109</v>
      </c>
      <c r="D19" s="99">
        <v>43193</v>
      </c>
      <c r="E19" s="26">
        <v>43292</v>
      </c>
      <c r="F19" s="26">
        <v>43375</v>
      </c>
      <c r="G19" s="258" t="s">
        <v>328</v>
      </c>
      <c r="H19" s="311"/>
      <c r="I19" s="84">
        <f>'Annual Qualifications '!I17</f>
        <v>0</v>
      </c>
      <c r="J19" s="84">
        <f>'Annual Qualifications '!J17</f>
        <v>0</v>
      </c>
      <c r="K19" s="84">
        <f>'Annual Qualifications '!K17</f>
        <v>0</v>
      </c>
      <c r="L19" s="84">
        <f>'Annual Qualifications '!L17</f>
        <v>0</v>
      </c>
      <c r="M19" s="84">
        <f>'Annual Qualifications '!M17</f>
        <v>0</v>
      </c>
      <c r="N19" s="85">
        <f>Mileage!BS20</f>
        <v>23796</v>
      </c>
      <c r="O19" s="279">
        <v>41947</v>
      </c>
      <c r="P19" s="101">
        <v>41986</v>
      </c>
      <c r="Q19" s="101">
        <v>41986</v>
      </c>
      <c r="R19" s="101">
        <v>42283</v>
      </c>
      <c r="S19" s="102">
        <v>42283</v>
      </c>
      <c r="T19" s="101">
        <v>42647</v>
      </c>
      <c r="U19" s="101">
        <v>43011</v>
      </c>
      <c r="V19" s="103"/>
      <c r="W19" s="104"/>
      <c r="X19" s="104"/>
      <c r="Y19" s="126"/>
      <c r="Z19" s="280"/>
      <c r="AA19" s="280"/>
      <c r="AB19" s="271">
        <v>42546</v>
      </c>
      <c r="AC19" s="105"/>
      <c r="AD19" s="100"/>
      <c r="AE19" s="100"/>
      <c r="AF19" s="100"/>
      <c r="AG19" s="105">
        <v>42283</v>
      </c>
      <c r="AH19" s="100"/>
    </row>
    <row r="20" spans="1:34" ht="14.25" customHeight="1" x14ac:dyDescent="0.25">
      <c r="A20" s="89" t="s">
        <v>37</v>
      </c>
      <c r="B20" s="90" t="s">
        <v>402</v>
      </c>
      <c r="C20" s="91"/>
      <c r="D20" s="92"/>
      <c r="E20" s="24"/>
      <c r="F20" s="24"/>
      <c r="G20" s="257"/>
      <c r="H20" s="310"/>
      <c r="I20" s="73">
        <f>'Annual Qualifications '!I95</f>
        <v>0</v>
      </c>
      <c r="J20" s="73">
        <f>'Annual Qualifications '!J95</f>
        <v>0</v>
      </c>
      <c r="K20" s="73">
        <f>'Annual Qualifications '!K95</f>
        <v>0</v>
      </c>
      <c r="L20" s="73">
        <f>'Annual Qualifications '!L95</f>
        <v>0</v>
      </c>
      <c r="M20" s="73">
        <f>'Annual Qualifications '!M95</f>
        <v>0</v>
      </c>
      <c r="N20" s="74"/>
      <c r="O20" s="278"/>
      <c r="P20" s="75"/>
      <c r="Q20" s="75"/>
      <c r="R20" s="75"/>
      <c r="S20" s="94"/>
      <c r="T20" s="106"/>
      <c r="U20" s="106"/>
      <c r="V20" s="106"/>
      <c r="W20" s="107"/>
      <c r="X20" s="107"/>
      <c r="Y20" s="142"/>
      <c r="Z20" s="282"/>
      <c r="AA20" s="282"/>
      <c r="AB20" s="270"/>
      <c r="AC20" s="95"/>
      <c r="AD20" s="93"/>
      <c r="AE20" s="93"/>
      <c r="AF20" s="93"/>
      <c r="AG20" s="95"/>
      <c r="AH20" s="93"/>
    </row>
    <row r="21" spans="1:34" ht="14.25" customHeight="1" x14ac:dyDescent="0.25">
      <c r="A21" s="96" t="s">
        <v>38</v>
      </c>
      <c r="B21" s="97" t="str">
        <f>HYPERLINK("http://www.combatvet.org/members/showMember.asp?LID=10560","Christopher ""Joker"" Mitchell")</f>
        <v>Christopher "Joker" Mitchell</v>
      </c>
      <c r="C21" s="98">
        <v>43109</v>
      </c>
      <c r="D21" s="99">
        <v>43221</v>
      </c>
      <c r="E21" s="26">
        <v>43319</v>
      </c>
      <c r="F21" s="26"/>
      <c r="G21" s="258" t="s">
        <v>328</v>
      </c>
      <c r="H21" s="311"/>
      <c r="I21" s="84" t="s">
        <v>43</v>
      </c>
      <c r="J21" s="84">
        <f>'Annual Qualifications '!J18</f>
        <v>0</v>
      </c>
      <c r="K21" s="84">
        <f>'Annual Qualifications '!K18</f>
        <v>0</v>
      </c>
      <c r="L21" s="84" t="str">
        <f>'Annual Qualifications '!L18</f>
        <v>R2R</v>
      </c>
      <c r="M21" s="84">
        <f>'Annual Qualifications '!M18</f>
        <v>0</v>
      </c>
      <c r="N21" s="85">
        <f>Mileage!BS22</f>
        <v>24100</v>
      </c>
      <c r="O21" s="279">
        <v>41947</v>
      </c>
      <c r="P21" s="101">
        <v>41986</v>
      </c>
      <c r="Q21" s="101">
        <v>42311</v>
      </c>
      <c r="R21" s="101">
        <v>42311</v>
      </c>
      <c r="S21" s="102">
        <v>42675</v>
      </c>
      <c r="T21" s="101">
        <v>43011</v>
      </c>
      <c r="U21" s="101">
        <v>43449</v>
      </c>
      <c r="V21" s="103"/>
      <c r="W21" s="104"/>
      <c r="X21" s="104"/>
      <c r="Y21" s="126"/>
      <c r="Z21" s="280"/>
      <c r="AA21" s="280"/>
      <c r="AB21" s="271">
        <v>42541</v>
      </c>
      <c r="AC21" s="105">
        <v>42934</v>
      </c>
      <c r="AD21" s="105">
        <v>43267</v>
      </c>
      <c r="AE21" s="100"/>
      <c r="AF21" s="100"/>
      <c r="AG21" s="100"/>
      <c r="AH21" s="100"/>
    </row>
    <row r="22" spans="1:34" ht="14.25" customHeight="1" x14ac:dyDescent="0.25">
      <c r="A22" s="89" t="s">
        <v>39</v>
      </c>
      <c r="B22" s="90" t="str">
        <f>HYPERLINK("http://www.combatvet.org/members/showMember.asp?LID=10801","Michael ""Mr Lezo"" Lilly")</f>
        <v>Michael "Mr Lezo" Lilly</v>
      </c>
      <c r="C22" s="91"/>
      <c r="D22" s="93"/>
      <c r="E22" s="24">
        <v>43292</v>
      </c>
      <c r="F22" s="24"/>
      <c r="G22" s="259"/>
      <c r="H22" s="310"/>
      <c r="I22" s="73">
        <f>'Annual Qualifications '!I19</f>
        <v>0</v>
      </c>
      <c r="J22" s="73">
        <f>'Annual Qualifications '!J19</f>
        <v>0</v>
      </c>
      <c r="K22" s="73">
        <f>'Annual Qualifications '!K19</f>
        <v>0</v>
      </c>
      <c r="L22" s="73">
        <f>'Annual Qualifications '!L19</f>
        <v>0</v>
      </c>
      <c r="M22" s="73">
        <f>'Annual Qualifications '!M19</f>
        <v>0</v>
      </c>
      <c r="N22" s="74">
        <f>Mileage!BS24</f>
        <v>8</v>
      </c>
      <c r="O22" s="281"/>
      <c r="P22" s="106"/>
      <c r="Q22" s="106"/>
      <c r="R22" s="106"/>
      <c r="S22" s="94"/>
      <c r="T22" s="106"/>
      <c r="U22" s="106"/>
      <c r="V22" s="106"/>
      <c r="W22" s="107"/>
      <c r="X22" s="107"/>
      <c r="Y22" s="142"/>
      <c r="Z22" s="282"/>
      <c r="AA22" s="282"/>
      <c r="AB22" s="143"/>
      <c r="AC22" s="93"/>
      <c r="AD22" s="93"/>
      <c r="AE22" s="93"/>
      <c r="AF22" s="93"/>
      <c r="AG22" s="93"/>
      <c r="AH22" s="93"/>
    </row>
    <row r="23" spans="1:34" ht="14.25" customHeight="1" x14ac:dyDescent="0.25">
      <c r="A23" s="96" t="s">
        <v>40</v>
      </c>
      <c r="B23" s="97" t="str">
        <f>HYPERLINK("http://www.combatvet.org/members/showMember.asp?LID=10802","Richard ""Montana"" Prekker")</f>
        <v>Richard "Montana" Prekker</v>
      </c>
      <c r="C23" s="98">
        <v>43109</v>
      </c>
      <c r="D23" s="99">
        <v>43221</v>
      </c>
      <c r="E23" s="26"/>
      <c r="F23" s="26">
        <v>43375</v>
      </c>
      <c r="G23" s="258"/>
      <c r="H23" s="311"/>
      <c r="I23" s="84">
        <f>'Annual Qualifications '!I20</f>
        <v>0</v>
      </c>
      <c r="J23" s="84">
        <f>'Annual Qualifications '!J20</f>
        <v>0</v>
      </c>
      <c r="K23" s="84">
        <f>'Annual Qualifications '!K20</f>
        <v>0</v>
      </c>
      <c r="L23" s="84">
        <f>'Annual Qualifications '!L20</f>
        <v>0</v>
      </c>
      <c r="M23" s="84">
        <f>'Annual Qualifications '!M20</f>
        <v>0</v>
      </c>
      <c r="N23" s="85">
        <f>Mileage!BS25</f>
        <v>208</v>
      </c>
      <c r="O23" s="283"/>
      <c r="P23" s="103"/>
      <c r="Q23" s="103"/>
      <c r="R23" s="103"/>
      <c r="S23" s="102"/>
      <c r="T23" s="103"/>
      <c r="U23" s="103"/>
      <c r="V23" s="103"/>
      <c r="W23" s="104"/>
      <c r="X23" s="104"/>
      <c r="Y23" s="126"/>
      <c r="Z23" s="280"/>
      <c r="AA23" s="280"/>
      <c r="AB23" s="141"/>
      <c r="AC23" s="100"/>
      <c r="AD23" s="100"/>
      <c r="AE23" s="100"/>
      <c r="AF23" s="100"/>
      <c r="AG23" s="100"/>
      <c r="AH23" s="100"/>
    </row>
    <row r="24" spans="1:34" ht="14.25" customHeight="1" x14ac:dyDescent="0.25">
      <c r="A24" s="89" t="s">
        <v>41</v>
      </c>
      <c r="B24" s="90" t="str">
        <f>HYPERLINK("http://www.combatvet.org/members/showMember.asp?LID=11701","Kelly ""Thumper"" Hinnant")</f>
        <v>Kelly "Thumper" Hinnant</v>
      </c>
      <c r="C24" s="91">
        <v>43109</v>
      </c>
      <c r="D24" s="92">
        <v>43221</v>
      </c>
      <c r="E24" s="24">
        <v>43292</v>
      </c>
      <c r="F24" s="24">
        <v>43375</v>
      </c>
      <c r="G24" s="257" t="s">
        <v>328</v>
      </c>
      <c r="H24" s="25" t="s">
        <v>344</v>
      </c>
      <c r="I24" s="73" t="s">
        <v>43</v>
      </c>
      <c r="J24" s="73">
        <f>'Annual Qualifications '!J21</f>
        <v>0</v>
      </c>
      <c r="K24" s="73">
        <f>'Annual Qualifications '!K21</f>
        <v>0</v>
      </c>
      <c r="L24" s="73" t="s">
        <v>378</v>
      </c>
      <c r="M24" s="73">
        <f>'Annual Qualifications '!M21</f>
        <v>0</v>
      </c>
      <c r="N24" s="74">
        <f>Mileage!BS26</f>
        <v>31990</v>
      </c>
      <c r="O24" s="278">
        <v>41884</v>
      </c>
      <c r="P24" s="75">
        <v>41986</v>
      </c>
      <c r="Q24" s="75">
        <v>41986</v>
      </c>
      <c r="R24" s="75">
        <v>42283</v>
      </c>
      <c r="S24" s="94">
        <v>42283</v>
      </c>
      <c r="T24" s="75">
        <v>42647</v>
      </c>
      <c r="U24" s="75">
        <v>43011</v>
      </c>
      <c r="V24" s="75">
        <v>43011</v>
      </c>
      <c r="W24" s="266">
        <v>43449</v>
      </c>
      <c r="X24" s="107"/>
      <c r="Y24" s="142"/>
      <c r="Z24" s="282"/>
      <c r="AA24" s="282"/>
      <c r="AB24" s="270">
        <v>42283</v>
      </c>
      <c r="AC24" s="95">
        <v>42476</v>
      </c>
      <c r="AD24" s="95">
        <v>42540</v>
      </c>
      <c r="AE24" s="95"/>
      <c r="AF24" s="95"/>
      <c r="AG24" s="93"/>
      <c r="AH24" s="93"/>
    </row>
    <row r="25" spans="1:34" ht="14.25" customHeight="1" x14ac:dyDescent="0.25">
      <c r="A25" s="96" t="s">
        <v>42</v>
      </c>
      <c r="B25" s="97" t="str">
        <f>HYPERLINK("http://www.combatvet.org/members/showMember.asp?LID=11765","Nathan ""Ammo Dawg"" Gibson")</f>
        <v>Nathan "Ammo Dawg" Gibson</v>
      </c>
      <c r="C25" s="98">
        <v>43109</v>
      </c>
      <c r="D25" s="99">
        <v>43193</v>
      </c>
      <c r="E25" s="26">
        <v>43292</v>
      </c>
      <c r="F25" s="26">
        <v>43375</v>
      </c>
      <c r="G25" s="258" t="s">
        <v>328</v>
      </c>
      <c r="H25" s="27" t="s">
        <v>329</v>
      </c>
      <c r="I25" s="84" t="s">
        <v>43</v>
      </c>
      <c r="J25" s="84">
        <f>'Annual Qualifications '!J22</f>
        <v>0</v>
      </c>
      <c r="K25" s="84">
        <f>'Annual Qualifications '!K22</f>
        <v>0</v>
      </c>
      <c r="L25" s="84" t="str">
        <f>'Annual Qualifications '!L22</f>
        <v>R2R</v>
      </c>
      <c r="M25" s="84">
        <f>'Annual Qualifications '!M22</f>
        <v>0</v>
      </c>
      <c r="N25" s="85">
        <f>Mileage!BS27</f>
        <v>28200</v>
      </c>
      <c r="O25" s="279">
        <v>41947</v>
      </c>
      <c r="P25" s="101">
        <v>41986</v>
      </c>
      <c r="Q25" s="101">
        <v>42283</v>
      </c>
      <c r="R25" s="101">
        <v>42283</v>
      </c>
      <c r="S25" s="102">
        <v>42647</v>
      </c>
      <c r="T25" s="101">
        <v>43011</v>
      </c>
      <c r="U25" s="101">
        <v>43046</v>
      </c>
      <c r="V25" s="102">
        <v>43449</v>
      </c>
      <c r="W25" s="104"/>
      <c r="X25" s="104"/>
      <c r="Y25" s="126"/>
      <c r="Z25" s="280"/>
      <c r="AA25" s="280"/>
      <c r="AB25" s="271">
        <v>42283</v>
      </c>
      <c r="AC25" s="105">
        <v>42540</v>
      </c>
      <c r="AD25" s="105">
        <v>43415</v>
      </c>
      <c r="AE25" s="100"/>
      <c r="AF25" s="100"/>
      <c r="AG25" s="100"/>
      <c r="AH25" s="100"/>
    </row>
    <row r="26" spans="1:34" ht="14.25" customHeight="1" x14ac:dyDescent="0.25">
      <c r="A26" s="109" t="s">
        <v>45</v>
      </c>
      <c r="B26" s="90" t="str">
        <f>HYPERLINK("http://www.combatvet.org/members/showMember.asp?LID=12734","Gerald ""Deer Smacker"" Thomas")</f>
        <v>Gerald "Deer Smacker" Thomas</v>
      </c>
      <c r="C26" s="110">
        <v>43137</v>
      </c>
      <c r="D26" s="92">
        <v>43221</v>
      </c>
      <c r="E26" s="24">
        <v>43292</v>
      </c>
      <c r="F26" s="24">
        <v>43375</v>
      </c>
      <c r="G26" s="257" t="s">
        <v>328</v>
      </c>
      <c r="H26" s="310" t="s">
        <v>329</v>
      </c>
      <c r="I26" s="73">
        <f>'Annual Qualifications '!I23</f>
        <v>0</v>
      </c>
      <c r="J26" s="73">
        <f>'Annual Qualifications '!J23</f>
        <v>0</v>
      </c>
      <c r="K26" s="73">
        <f>'Annual Qualifications '!K23</f>
        <v>0</v>
      </c>
      <c r="L26" s="73">
        <f>'Annual Qualifications '!L23</f>
        <v>0</v>
      </c>
      <c r="M26" s="73">
        <f>'Annual Qualifications '!M23</f>
        <v>0</v>
      </c>
      <c r="N26" s="74">
        <f>Mileage!BS29</f>
        <v>27945</v>
      </c>
      <c r="O26" s="284">
        <v>41866</v>
      </c>
      <c r="P26" s="95">
        <v>41986</v>
      </c>
      <c r="Q26" s="95">
        <v>41986</v>
      </c>
      <c r="R26" s="95">
        <v>42283</v>
      </c>
      <c r="S26" s="111">
        <v>42283</v>
      </c>
      <c r="T26" s="95">
        <v>42647</v>
      </c>
      <c r="U26" s="95">
        <v>43011</v>
      </c>
      <c r="V26" s="94">
        <v>43449</v>
      </c>
      <c r="W26" s="109"/>
      <c r="X26" s="109"/>
      <c r="Y26" s="90"/>
      <c r="Z26" s="285"/>
      <c r="AA26" s="285"/>
      <c r="AB26" s="270">
        <v>42371</v>
      </c>
      <c r="AC26" s="95">
        <v>42933</v>
      </c>
      <c r="AD26" s="95">
        <v>43415</v>
      </c>
      <c r="AE26" s="93"/>
      <c r="AF26" s="93"/>
      <c r="AG26" s="93"/>
      <c r="AH26" s="93"/>
    </row>
    <row r="27" spans="1:34" ht="14.25" customHeight="1" x14ac:dyDescent="0.25">
      <c r="A27" s="96"/>
      <c r="B27" s="81" t="s">
        <v>125</v>
      </c>
      <c r="C27" s="98"/>
      <c r="D27" s="99">
        <v>43221</v>
      </c>
      <c r="E27" s="26"/>
      <c r="F27" s="26"/>
      <c r="G27" s="258" t="s">
        <v>328</v>
      </c>
      <c r="H27" s="311"/>
      <c r="I27" s="84">
        <f>'Annual Qualifications '!I24</f>
        <v>0</v>
      </c>
      <c r="J27" s="84">
        <f>'Annual Qualifications '!J24</f>
        <v>0</v>
      </c>
      <c r="K27" s="84">
        <f>'Annual Qualifications '!K24</f>
        <v>0</v>
      </c>
      <c r="L27" s="84">
        <f>'Annual Qualifications '!L24</f>
        <v>0</v>
      </c>
      <c r="M27" s="84">
        <f>'Annual Qualifications '!M24</f>
        <v>0</v>
      </c>
      <c r="N27" s="85">
        <f>Mileage!BS30</f>
        <v>8012</v>
      </c>
      <c r="O27" s="279">
        <v>42005</v>
      </c>
      <c r="P27" s="101">
        <v>42283</v>
      </c>
      <c r="Q27" s="101">
        <v>42283</v>
      </c>
      <c r="R27" s="101">
        <v>42283</v>
      </c>
      <c r="S27" s="102"/>
      <c r="T27" s="103"/>
      <c r="U27" s="103"/>
      <c r="V27" s="103"/>
      <c r="W27" s="104"/>
      <c r="X27" s="104"/>
      <c r="Y27" s="126"/>
      <c r="Z27" s="280"/>
      <c r="AA27" s="280"/>
      <c r="AB27" s="271">
        <v>43415</v>
      </c>
      <c r="AC27" s="105"/>
      <c r="AD27" s="100"/>
      <c r="AE27" s="100"/>
      <c r="AF27" s="100"/>
      <c r="AG27" s="100"/>
      <c r="AH27" s="100"/>
    </row>
    <row r="28" spans="1:34" ht="14.25" customHeight="1" x14ac:dyDescent="0.25">
      <c r="A28" s="89"/>
      <c r="B28" s="108" t="s">
        <v>126</v>
      </c>
      <c r="C28" s="91"/>
      <c r="D28" s="92">
        <v>43221</v>
      </c>
      <c r="E28" s="24">
        <v>43319</v>
      </c>
      <c r="F28" s="24"/>
      <c r="G28" s="257" t="s">
        <v>328</v>
      </c>
      <c r="H28" s="310"/>
      <c r="I28" s="73">
        <f>'Annual Qualifications '!I25</f>
        <v>0</v>
      </c>
      <c r="J28" s="73">
        <f>'Annual Qualifications '!J25</f>
        <v>0</v>
      </c>
      <c r="K28" s="73">
        <f>'Annual Qualifications '!K25</f>
        <v>0</v>
      </c>
      <c r="L28" s="73">
        <f>'Annual Qualifications '!L25</f>
        <v>0</v>
      </c>
      <c r="M28" s="73">
        <f>'Annual Qualifications '!M25</f>
        <v>0</v>
      </c>
      <c r="N28" s="74">
        <f>Mileage!BS31</f>
        <v>5784</v>
      </c>
      <c r="O28" s="278">
        <v>42360</v>
      </c>
      <c r="P28" s="75">
        <v>42647</v>
      </c>
      <c r="Q28" s="75">
        <v>43011</v>
      </c>
      <c r="R28" s="94">
        <v>43449</v>
      </c>
      <c r="S28" s="94"/>
      <c r="T28" s="106"/>
      <c r="U28" s="106"/>
      <c r="V28" s="106"/>
      <c r="W28" s="107"/>
      <c r="X28" s="107"/>
      <c r="Y28" s="142"/>
      <c r="Z28" s="282"/>
      <c r="AA28" s="282"/>
      <c r="AB28" s="270">
        <v>42371</v>
      </c>
      <c r="AC28" s="95"/>
      <c r="AD28" s="93"/>
      <c r="AE28" s="93"/>
      <c r="AF28" s="93"/>
      <c r="AG28" s="93"/>
      <c r="AH28" s="93"/>
    </row>
    <row r="29" spans="1:34" ht="14.25" customHeight="1" x14ac:dyDescent="0.25">
      <c r="A29" s="96"/>
      <c r="B29" s="81" t="s">
        <v>127</v>
      </c>
      <c r="C29" s="98">
        <v>43137</v>
      </c>
      <c r="D29" s="99">
        <v>43221</v>
      </c>
      <c r="E29" s="26">
        <v>43319</v>
      </c>
      <c r="F29" s="26"/>
      <c r="G29" s="258" t="s">
        <v>328</v>
      </c>
      <c r="H29" s="311" t="s">
        <v>329</v>
      </c>
      <c r="I29" s="84">
        <f>'Annual Qualifications '!I26</f>
        <v>0</v>
      </c>
      <c r="J29" s="84">
        <f>'Annual Qualifications '!J26</f>
        <v>0</v>
      </c>
      <c r="K29" s="84">
        <f>'Annual Qualifications '!K26</f>
        <v>0</v>
      </c>
      <c r="L29" s="84">
        <f>'Annual Qualifications '!L26</f>
        <v>0</v>
      </c>
      <c r="M29" s="84">
        <f>'Annual Qualifications '!M26</f>
        <v>0</v>
      </c>
      <c r="N29" s="85">
        <f>Mileage!BS32</f>
        <v>6510</v>
      </c>
      <c r="O29" s="279">
        <v>42360</v>
      </c>
      <c r="P29" s="101">
        <v>42647</v>
      </c>
      <c r="Q29" s="101">
        <v>43011</v>
      </c>
      <c r="R29" s="353">
        <v>43449</v>
      </c>
      <c r="S29" s="102"/>
      <c r="T29" s="103"/>
      <c r="U29" s="103"/>
      <c r="V29" s="103"/>
      <c r="W29" s="104"/>
      <c r="X29" s="104"/>
      <c r="Y29" s="126"/>
      <c r="Z29" s="280"/>
      <c r="AA29" s="280"/>
      <c r="AB29" s="271">
        <v>42933</v>
      </c>
      <c r="AC29" s="105">
        <v>43415</v>
      </c>
      <c r="AD29" s="100"/>
      <c r="AE29" s="100"/>
      <c r="AF29" s="100"/>
      <c r="AG29" s="100"/>
      <c r="AH29" s="100"/>
    </row>
    <row r="30" spans="1:34" ht="14.25" customHeight="1" x14ac:dyDescent="0.25">
      <c r="A30" s="89" t="s">
        <v>46</v>
      </c>
      <c r="B30" s="90" t="str">
        <f>HYPERLINK("http://www.combatvet.org/members/showMember.asp?LID=12736","Jason ""Stack"" Sage")</f>
        <v>Jason "Stack" Sage</v>
      </c>
      <c r="C30" s="91">
        <v>43165</v>
      </c>
      <c r="D30" s="92"/>
      <c r="E30" s="24"/>
      <c r="F30" s="24">
        <v>43375</v>
      </c>
      <c r="G30" s="257" t="s">
        <v>328</v>
      </c>
      <c r="H30" s="310"/>
      <c r="I30" s="73">
        <f>'Annual Qualifications '!I27</f>
        <v>0</v>
      </c>
      <c r="J30" s="73">
        <f>'Annual Qualifications '!J27</f>
        <v>0</v>
      </c>
      <c r="K30" s="73">
        <f>'Annual Qualifications '!K27</f>
        <v>0</v>
      </c>
      <c r="L30" s="73">
        <f>'Annual Qualifications '!L27</f>
        <v>0</v>
      </c>
      <c r="M30" s="73">
        <f>'Annual Qualifications '!M27</f>
        <v>0</v>
      </c>
      <c r="N30" s="74">
        <f>Mileage!BS33</f>
        <v>6292</v>
      </c>
      <c r="O30" s="278">
        <v>41947</v>
      </c>
      <c r="P30" s="75">
        <v>41986</v>
      </c>
      <c r="Q30" s="75">
        <v>42283</v>
      </c>
      <c r="R30" s="94">
        <v>43011</v>
      </c>
      <c r="S30" s="94"/>
      <c r="T30" s="106"/>
      <c r="U30" s="106"/>
      <c r="V30" s="106"/>
      <c r="W30" s="107"/>
      <c r="X30" s="107"/>
      <c r="Y30" s="142"/>
      <c r="Z30" s="282"/>
      <c r="AA30" s="282"/>
      <c r="AB30" s="270"/>
      <c r="AC30" s="93"/>
      <c r="AD30" s="93"/>
      <c r="AE30" s="93"/>
      <c r="AF30" s="93"/>
      <c r="AG30" s="93"/>
      <c r="AH30" s="93"/>
    </row>
    <row r="31" spans="1:34" ht="14.25" customHeight="1" x14ac:dyDescent="0.25">
      <c r="A31" s="96" t="s">
        <v>47</v>
      </c>
      <c r="B31" s="161" t="str">
        <f>HYPERLINK("http://www.combatvet.org/members/showMember.asp?LID=13730","Steven ""StoneCold"" Bunker")</f>
        <v>Steven "StoneCold" Bunker</v>
      </c>
      <c r="C31" s="265">
        <v>43165</v>
      </c>
      <c r="D31" s="414">
        <v>43193</v>
      </c>
      <c r="E31" s="29">
        <v>43319</v>
      </c>
      <c r="F31" s="29">
        <v>43375</v>
      </c>
      <c r="G31" s="258" t="s">
        <v>328</v>
      </c>
      <c r="H31" s="15"/>
      <c r="I31" s="244" t="s">
        <v>43</v>
      </c>
      <c r="J31" s="244" t="s">
        <v>189</v>
      </c>
      <c r="K31" s="244" t="s">
        <v>238</v>
      </c>
      <c r="L31" s="244" t="s">
        <v>219</v>
      </c>
      <c r="M31" s="244" t="s">
        <v>235</v>
      </c>
      <c r="N31" s="415">
        <f>Mileage!BS35</f>
        <v>31795</v>
      </c>
      <c r="O31" s="348">
        <v>41860</v>
      </c>
      <c r="P31" s="349">
        <v>41986</v>
      </c>
      <c r="Q31" s="349">
        <v>42283</v>
      </c>
      <c r="R31" s="349">
        <v>42283</v>
      </c>
      <c r="S31" s="350">
        <v>42647</v>
      </c>
      <c r="T31" s="349">
        <v>43011</v>
      </c>
      <c r="U31" s="349">
        <v>43011</v>
      </c>
      <c r="V31" s="349">
        <v>43375</v>
      </c>
      <c r="W31" s="416">
        <v>43449</v>
      </c>
      <c r="X31" s="146"/>
      <c r="Y31" s="126"/>
      <c r="Z31" s="330"/>
      <c r="AA31" s="330"/>
      <c r="AB31" s="417">
        <v>42371</v>
      </c>
      <c r="AC31" s="418">
        <v>42476</v>
      </c>
      <c r="AD31" s="418">
        <v>42540</v>
      </c>
      <c r="AE31" s="418"/>
      <c r="AF31" s="148"/>
      <c r="AG31" s="148"/>
      <c r="AH31" s="148"/>
    </row>
    <row r="32" spans="1:34" ht="14.25" customHeight="1" x14ac:dyDescent="0.25">
      <c r="A32" s="180" t="s">
        <v>288</v>
      </c>
      <c r="B32" s="138" t="s">
        <v>289</v>
      </c>
      <c r="C32" s="264">
        <v>43109</v>
      </c>
      <c r="D32" s="140">
        <v>43221</v>
      </c>
      <c r="E32" s="28"/>
      <c r="F32" s="28">
        <v>43375</v>
      </c>
      <c r="G32" s="262" t="s">
        <v>344</v>
      </c>
      <c r="H32" s="13"/>
      <c r="I32" s="90"/>
      <c r="J32" s="90"/>
      <c r="K32" s="90"/>
      <c r="L32" s="90"/>
      <c r="M32" s="90"/>
      <c r="N32" s="360">
        <f>Mileage!BS36</f>
        <v>570</v>
      </c>
      <c r="O32" s="290"/>
      <c r="P32" s="151"/>
      <c r="Q32" s="151"/>
      <c r="R32" s="151"/>
      <c r="S32" s="152"/>
      <c r="T32" s="151"/>
      <c r="U32" s="151"/>
      <c r="V32" s="142"/>
      <c r="W32" s="142"/>
      <c r="X32" s="153"/>
      <c r="Y32" s="142"/>
      <c r="Z32" s="289"/>
      <c r="AA32" s="289"/>
      <c r="AB32" s="272"/>
      <c r="AC32" s="419"/>
      <c r="AD32" s="419"/>
      <c r="AE32" s="419"/>
      <c r="AF32" s="90"/>
      <c r="AG32" s="90"/>
      <c r="AH32" s="90"/>
    </row>
    <row r="33" spans="1:34" ht="14.25" customHeight="1" x14ac:dyDescent="0.25">
      <c r="A33" s="96" t="s">
        <v>49</v>
      </c>
      <c r="B33" s="97" t="str">
        <f>HYPERLINK("http://www.combatvet.org/members/showMember.asp?LID=14279","ALFIO ""PAPPA SMURF"" ARTINO")</f>
        <v>ALFIO "PAPPA SMURF" ARTINO</v>
      </c>
      <c r="C33" s="98">
        <v>43109</v>
      </c>
      <c r="D33" s="99"/>
      <c r="E33" s="29">
        <v>43292</v>
      </c>
      <c r="F33" s="29"/>
      <c r="G33" s="258" t="s">
        <v>328</v>
      </c>
      <c r="H33" s="15"/>
      <c r="I33" s="84">
        <f>'Annual Qualifications '!I30</f>
        <v>0</v>
      </c>
      <c r="J33" s="84">
        <f>'Annual Qualifications '!J30</f>
        <v>0</v>
      </c>
      <c r="K33" s="84">
        <f>'Annual Qualifications '!K30</f>
        <v>0</v>
      </c>
      <c r="L33" s="84">
        <f>'Annual Qualifications '!L30</f>
        <v>0</v>
      </c>
      <c r="M33" s="84">
        <f>'Annual Qualifications '!M30</f>
        <v>0</v>
      </c>
      <c r="N33" s="85">
        <f>Mileage!BS38</f>
        <v>1297</v>
      </c>
      <c r="O33" s="279">
        <v>41920</v>
      </c>
      <c r="P33" s="103"/>
      <c r="Q33" s="103"/>
      <c r="R33" s="103"/>
      <c r="S33" s="102"/>
      <c r="T33" s="103"/>
      <c r="U33" s="103"/>
      <c r="V33" s="103"/>
      <c r="W33" s="104"/>
      <c r="X33" s="104"/>
      <c r="Y33" s="126"/>
      <c r="Z33" s="280"/>
      <c r="AA33" s="280"/>
      <c r="AB33" s="141"/>
      <c r="AC33" s="100"/>
      <c r="AD33" s="100"/>
      <c r="AE33" s="100"/>
      <c r="AF33" s="100"/>
      <c r="AG33" s="100"/>
      <c r="AH33" s="100"/>
    </row>
    <row r="34" spans="1:34" ht="14.25" customHeight="1" x14ac:dyDescent="0.25">
      <c r="A34" s="89" t="s">
        <v>50</v>
      </c>
      <c r="B34" s="90" t="str">
        <f>HYPERLINK("http://www.combatvet.org/members/showMember.asp?LID=14498","Michael ""Half Trac"" Headrick")</f>
        <v>Michael "Half Trac" Headrick</v>
      </c>
      <c r="C34" s="91">
        <v>43109</v>
      </c>
      <c r="D34" s="92">
        <v>43193</v>
      </c>
      <c r="E34" s="28">
        <v>43319</v>
      </c>
      <c r="F34" s="28">
        <v>43375</v>
      </c>
      <c r="G34" s="257" t="s">
        <v>328</v>
      </c>
      <c r="H34" s="13"/>
      <c r="I34" s="73">
        <f>'Annual Qualifications '!I31</f>
        <v>0</v>
      </c>
      <c r="J34" s="73">
        <f>'Annual Qualifications '!J31</f>
        <v>0</v>
      </c>
      <c r="K34" s="73">
        <f>'Annual Qualifications '!K31</f>
        <v>0</v>
      </c>
      <c r="L34" s="73">
        <f>'Annual Qualifications '!L31</f>
        <v>0</v>
      </c>
      <c r="M34" s="73">
        <f>'Annual Qualifications '!M31</f>
        <v>0</v>
      </c>
      <c r="N34" s="74">
        <f>Mileage!BS39</f>
        <v>5774</v>
      </c>
      <c r="O34" s="278">
        <v>41860</v>
      </c>
      <c r="P34" s="75">
        <v>41986</v>
      </c>
      <c r="Q34" s="75">
        <v>43011</v>
      </c>
      <c r="R34" s="94">
        <v>43449</v>
      </c>
      <c r="S34" s="94"/>
      <c r="T34" s="106"/>
      <c r="U34" s="106"/>
      <c r="V34" s="106"/>
      <c r="W34" s="107"/>
      <c r="X34" s="107"/>
      <c r="Y34" s="142"/>
      <c r="Z34" s="282"/>
      <c r="AA34" s="282"/>
      <c r="AB34" s="270"/>
      <c r="AC34" s="93"/>
      <c r="AD34" s="93"/>
      <c r="AE34" s="93"/>
      <c r="AF34" s="93"/>
      <c r="AG34" s="93"/>
      <c r="AH34" s="93"/>
    </row>
    <row r="35" spans="1:34" ht="14.25" customHeight="1" x14ac:dyDescent="0.25">
      <c r="A35" s="96" t="s">
        <v>154</v>
      </c>
      <c r="B35" s="97" t="s">
        <v>155</v>
      </c>
      <c r="C35" s="98">
        <v>43109</v>
      </c>
      <c r="D35" s="99">
        <v>43193</v>
      </c>
      <c r="E35" s="29">
        <v>43292</v>
      </c>
      <c r="F35" s="29">
        <v>43375</v>
      </c>
      <c r="G35" s="258" t="s">
        <v>328</v>
      </c>
      <c r="H35" s="15"/>
      <c r="I35" s="84">
        <f>'Annual Qualifications '!I32</f>
        <v>0</v>
      </c>
      <c r="J35" s="84">
        <f>'Annual Qualifications '!J32</f>
        <v>0</v>
      </c>
      <c r="K35" s="84">
        <f>'Annual Qualifications '!K32</f>
        <v>0</v>
      </c>
      <c r="L35" s="84" t="str">
        <f>'Annual Qualifications '!L32</f>
        <v>R2R</v>
      </c>
      <c r="M35" s="84">
        <f>'Annual Qualifications '!M32</f>
        <v>0</v>
      </c>
      <c r="N35" s="85">
        <f>Mileage!BS40</f>
        <v>20864</v>
      </c>
      <c r="O35" s="279">
        <v>41868</v>
      </c>
      <c r="P35" s="101">
        <v>41986</v>
      </c>
      <c r="Q35" s="101">
        <v>42283</v>
      </c>
      <c r="R35" s="101">
        <v>42647</v>
      </c>
      <c r="S35" s="102">
        <v>43011</v>
      </c>
      <c r="T35" s="101">
        <v>43046</v>
      </c>
      <c r="U35" s="353">
        <v>43449</v>
      </c>
      <c r="V35" s="103"/>
      <c r="W35" s="104"/>
      <c r="X35" s="104"/>
      <c r="Y35" s="126"/>
      <c r="Z35" s="280"/>
      <c r="AA35" s="280"/>
      <c r="AB35" s="271"/>
      <c r="AC35" s="100"/>
      <c r="AD35" s="100"/>
      <c r="AE35" s="100"/>
      <c r="AF35" s="100"/>
      <c r="AG35" s="100"/>
      <c r="AH35" s="100"/>
    </row>
    <row r="36" spans="1:34" ht="14.25" customHeight="1" x14ac:dyDescent="0.25">
      <c r="A36" s="128" t="s">
        <v>51</v>
      </c>
      <c r="B36" s="93" t="s">
        <v>306</v>
      </c>
      <c r="C36" s="91">
        <v>43109</v>
      </c>
      <c r="D36" s="92">
        <v>43221</v>
      </c>
      <c r="E36" s="28">
        <v>43292</v>
      </c>
      <c r="F36" s="28"/>
      <c r="G36" s="257" t="s">
        <v>328</v>
      </c>
      <c r="H36" s="13" t="s">
        <v>344</v>
      </c>
      <c r="I36" s="73" t="s">
        <v>43</v>
      </c>
      <c r="J36" s="73">
        <f>'Annual Qualifications '!J33</f>
        <v>0</v>
      </c>
      <c r="K36" s="73">
        <f>'Annual Qualifications '!K33</f>
        <v>0</v>
      </c>
      <c r="L36" s="73">
        <f>'Annual Qualifications '!L33</f>
        <v>0</v>
      </c>
      <c r="M36" s="73">
        <f>'Annual Qualifications '!M33</f>
        <v>0</v>
      </c>
      <c r="N36" s="74">
        <f>Mileage!BS41</f>
        <v>12133</v>
      </c>
      <c r="O36" s="278">
        <v>41947</v>
      </c>
      <c r="P36" s="75">
        <v>42283</v>
      </c>
      <c r="Q36" s="75">
        <v>42647</v>
      </c>
      <c r="R36" s="75">
        <v>42647</v>
      </c>
      <c r="S36" s="266">
        <v>43449</v>
      </c>
      <c r="T36" s="106"/>
      <c r="U36" s="106"/>
      <c r="V36" s="106"/>
      <c r="W36" s="107"/>
      <c r="X36" s="107"/>
      <c r="Y36" s="142"/>
      <c r="Z36" s="282"/>
      <c r="AA36" s="282"/>
      <c r="AB36" s="270">
        <v>42540</v>
      </c>
      <c r="AC36" s="93"/>
      <c r="AD36" s="93"/>
      <c r="AE36" s="93"/>
      <c r="AF36" s="93"/>
      <c r="AG36" s="93"/>
      <c r="AH36" s="93"/>
    </row>
    <row r="37" spans="1:34" ht="14.25" customHeight="1" x14ac:dyDescent="0.25">
      <c r="A37" s="105" t="s">
        <v>52</v>
      </c>
      <c r="B37" s="129" t="s">
        <v>53</v>
      </c>
      <c r="C37" s="98">
        <v>43109</v>
      </c>
      <c r="D37" s="99"/>
      <c r="E37" s="29">
        <v>43292</v>
      </c>
      <c r="F37" s="29"/>
      <c r="G37" s="258" t="s">
        <v>328</v>
      </c>
      <c r="H37" s="15" t="s">
        <v>329</v>
      </c>
      <c r="I37" s="84">
        <f>'Annual Qualifications '!I34</f>
        <v>0</v>
      </c>
      <c r="J37" s="84">
        <f>'Annual Qualifications '!J34</f>
        <v>0</v>
      </c>
      <c r="K37" s="84">
        <f>'Annual Qualifications '!K34</f>
        <v>0</v>
      </c>
      <c r="L37" s="84" t="s">
        <v>219</v>
      </c>
      <c r="M37" s="84">
        <f>'Annual Qualifications '!M34</f>
        <v>0</v>
      </c>
      <c r="N37" s="85">
        <f>Mileage!BS42</f>
        <v>13629</v>
      </c>
      <c r="O37" s="279">
        <v>42615</v>
      </c>
      <c r="P37" s="101">
        <v>42647</v>
      </c>
      <c r="Q37" s="101">
        <v>42647</v>
      </c>
      <c r="R37" s="101">
        <v>43011</v>
      </c>
      <c r="S37" s="102">
        <v>43046</v>
      </c>
      <c r="T37" s="103"/>
      <c r="U37" s="103"/>
      <c r="V37" s="103"/>
      <c r="W37" s="104"/>
      <c r="X37" s="104"/>
      <c r="Y37" s="126"/>
      <c r="Z37" s="280"/>
      <c r="AA37" s="280"/>
      <c r="AB37" s="141"/>
      <c r="AC37" s="100"/>
      <c r="AD37" s="100"/>
      <c r="AE37" s="100"/>
      <c r="AF37" s="100"/>
      <c r="AG37" s="100"/>
      <c r="AH37" s="100"/>
    </row>
    <row r="38" spans="1:34" ht="14.25" customHeight="1" x14ac:dyDescent="0.25">
      <c r="A38" s="192" t="s">
        <v>147</v>
      </c>
      <c r="B38" s="138" t="s">
        <v>148</v>
      </c>
      <c r="C38" s="91"/>
      <c r="D38" s="92"/>
      <c r="E38" s="28"/>
      <c r="F38" s="28">
        <v>43375</v>
      </c>
      <c r="G38" s="259"/>
      <c r="H38" s="13"/>
      <c r="I38" s="73">
        <f>'Annual Qualifications '!I35</f>
        <v>0</v>
      </c>
      <c r="J38" s="73">
        <f>'Annual Qualifications '!J35</f>
        <v>0</v>
      </c>
      <c r="K38" s="73">
        <f>'Annual Qualifications '!K35</f>
        <v>0</v>
      </c>
      <c r="L38" s="73">
        <f>'Annual Qualifications '!L35</f>
        <v>0</v>
      </c>
      <c r="M38" s="73">
        <f>'Annual Qualifications '!M35</f>
        <v>0</v>
      </c>
      <c r="N38" s="74">
        <f>Mileage!BS44</f>
        <v>120</v>
      </c>
      <c r="O38" s="281"/>
      <c r="P38" s="106"/>
      <c r="Q38" s="106"/>
      <c r="R38" s="106"/>
      <c r="S38" s="94"/>
      <c r="T38" s="106"/>
      <c r="U38" s="106"/>
      <c r="V38" s="106"/>
      <c r="W38" s="107"/>
      <c r="X38" s="107"/>
      <c r="Y38" s="142"/>
      <c r="Z38" s="282"/>
      <c r="AA38" s="282"/>
      <c r="AB38" s="143"/>
      <c r="AC38" s="93"/>
      <c r="AD38" s="93"/>
      <c r="AE38" s="93"/>
      <c r="AF38" s="93"/>
      <c r="AG38" s="93"/>
      <c r="AH38" s="93"/>
    </row>
    <row r="39" spans="1:34" ht="14.25" customHeight="1" x14ac:dyDescent="0.25">
      <c r="A39" s="105" t="s">
        <v>56</v>
      </c>
      <c r="B39" s="129" t="s">
        <v>57</v>
      </c>
      <c r="C39" s="98"/>
      <c r="D39" s="99"/>
      <c r="E39" s="29"/>
      <c r="F39" s="29"/>
      <c r="G39" s="258"/>
      <c r="H39" s="15"/>
      <c r="I39" s="84">
        <f>'Annual Qualifications '!I36</f>
        <v>0</v>
      </c>
      <c r="J39" s="84">
        <f>'Annual Qualifications '!J36</f>
        <v>0</v>
      </c>
      <c r="K39" s="84">
        <f>'Annual Qualifications '!K36</f>
        <v>0</v>
      </c>
      <c r="L39" s="84">
        <f>'Annual Qualifications '!L36</f>
        <v>0</v>
      </c>
      <c r="M39" s="84">
        <f>'Annual Qualifications '!M36</f>
        <v>0</v>
      </c>
      <c r="N39" s="85">
        <f>Mileage!BS45</f>
        <v>5490</v>
      </c>
      <c r="O39" s="279">
        <v>42027</v>
      </c>
      <c r="P39" s="101">
        <v>42283</v>
      </c>
      <c r="Q39" s="101">
        <v>42283</v>
      </c>
      <c r="R39" s="101">
        <v>42647</v>
      </c>
      <c r="S39" s="102"/>
      <c r="T39" s="103"/>
      <c r="U39" s="103"/>
      <c r="V39" s="103"/>
      <c r="W39" s="104"/>
      <c r="X39" s="104"/>
      <c r="Y39" s="126"/>
      <c r="Z39" s="280"/>
      <c r="AA39" s="280"/>
      <c r="AB39" s="141"/>
      <c r="AC39" s="100"/>
      <c r="AD39" s="100"/>
      <c r="AE39" s="100"/>
      <c r="AF39" s="100"/>
      <c r="AG39" s="100"/>
      <c r="AH39" s="100"/>
    </row>
    <row r="40" spans="1:34" ht="14.25" customHeight="1" x14ac:dyDescent="0.25">
      <c r="A40" s="420" t="s">
        <v>194</v>
      </c>
      <c r="B40" s="138" t="s">
        <v>208</v>
      </c>
      <c r="C40" s="91"/>
      <c r="D40" s="92">
        <v>43221</v>
      </c>
      <c r="E40" s="28">
        <v>43319</v>
      </c>
      <c r="F40" s="28"/>
      <c r="G40" s="257" t="s">
        <v>328</v>
      </c>
      <c r="H40" s="13"/>
      <c r="I40" s="73">
        <f>'Annual Qualifications '!I37</f>
        <v>0</v>
      </c>
      <c r="J40" s="73">
        <f>'Annual Qualifications '!J37</f>
        <v>0</v>
      </c>
      <c r="K40" s="73">
        <f>'Annual Qualifications '!K37</f>
        <v>0</v>
      </c>
      <c r="L40" s="73">
        <f>'Annual Qualifications '!L37</f>
        <v>0</v>
      </c>
      <c r="M40" s="73">
        <f>'Annual Qualifications '!M37</f>
        <v>0</v>
      </c>
      <c r="N40" s="74">
        <f>Mileage!BS46</f>
        <v>434</v>
      </c>
      <c r="O40" s="278"/>
      <c r="P40" s="75"/>
      <c r="Q40" s="75"/>
      <c r="R40" s="75"/>
      <c r="S40" s="94"/>
      <c r="T40" s="106"/>
      <c r="U40" s="106"/>
      <c r="V40" s="106"/>
      <c r="W40" s="107"/>
      <c r="X40" s="107"/>
      <c r="Y40" s="142"/>
      <c r="Z40" s="282"/>
      <c r="AA40" s="282"/>
      <c r="AB40" s="270">
        <v>42933</v>
      </c>
      <c r="AC40" s="93"/>
      <c r="AD40" s="93"/>
      <c r="AE40" s="93"/>
      <c r="AF40" s="93"/>
      <c r="AG40" s="93"/>
      <c r="AH40" s="93"/>
    </row>
    <row r="41" spans="1:34" ht="14.25" customHeight="1" x14ac:dyDescent="0.25">
      <c r="A41" s="105" t="s">
        <v>58</v>
      </c>
      <c r="B41" s="129" t="s">
        <v>59</v>
      </c>
      <c r="C41" s="98">
        <v>43109</v>
      </c>
      <c r="D41" s="99">
        <v>43193</v>
      </c>
      <c r="E41" s="29">
        <v>43292</v>
      </c>
      <c r="F41" s="29">
        <v>43375</v>
      </c>
      <c r="G41" s="258" t="s">
        <v>328</v>
      </c>
      <c r="H41" s="15" t="s">
        <v>344</v>
      </c>
      <c r="I41" s="84">
        <f>'Annual Qualifications '!I38</f>
        <v>0</v>
      </c>
      <c r="J41" s="84">
        <f>'Annual Qualifications '!J38</f>
        <v>0</v>
      </c>
      <c r="K41" s="84">
        <f>'Annual Qualifications '!K38</f>
        <v>0</v>
      </c>
      <c r="L41" s="84" t="str">
        <f>'Annual Qualifications '!L38</f>
        <v>R2R</v>
      </c>
      <c r="M41" s="84">
        <f>'Annual Qualifications '!M38</f>
        <v>0</v>
      </c>
      <c r="N41" s="85">
        <f>Mileage!BS47</f>
        <v>3302</v>
      </c>
      <c r="O41" s="279"/>
      <c r="P41" s="103"/>
      <c r="Q41" s="103"/>
      <c r="R41" s="103"/>
      <c r="S41" s="102"/>
      <c r="T41" s="103"/>
      <c r="U41" s="103"/>
      <c r="V41" s="103"/>
      <c r="W41" s="104"/>
      <c r="X41" s="104"/>
      <c r="Y41" s="126"/>
      <c r="Z41" s="280"/>
      <c r="AA41" s="280"/>
      <c r="AB41" s="141"/>
      <c r="AC41" s="100"/>
      <c r="AD41" s="100"/>
      <c r="AE41" s="100"/>
      <c r="AF41" s="100"/>
      <c r="AG41" s="100"/>
      <c r="AH41" s="100"/>
    </row>
    <row r="42" spans="1:34" ht="14.25" customHeight="1" x14ac:dyDescent="0.25">
      <c r="A42" s="95" t="s">
        <v>60</v>
      </c>
      <c r="B42" s="130" t="s">
        <v>61</v>
      </c>
      <c r="C42" s="91">
        <v>43109</v>
      </c>
      <c r="D42" s="92">
        <v>43193</v>
      </c>
      <c r="E42" s="28">
        <v>43292</v>
      </c>
      <c r="F42" s="28">
        <v>43375</v>
      </c>
      <c r="G42" s="257" t="s">
        <v>328</v>
      </c>
      <c r="H42" s="13"/>
      <c r="I42" s="73">
        <f>'Annual Qualifications '!I39</f>
        <v>0</v>
      </c>
      <c r="J42" s="73">
        <f>'Annual Qualifications '!J39</f>
        <v>0</v>
      </c>
      <c r="K42" s="73">
        <f>'Annual Qualifications '!K39</f>
        <v>0</v>
      </c>
      <c r="L42" s="73">
        <f>'Annual Qualifications '!L39</f>
        <v>0</v>
      </c>
      <c r="M42" s="73">
        <f>'Annual Qualifications '!M39</f>
        <v>0</v>
      </c>
      <c r="N42" s="74">
        <f>Mileage!BS48</f>
        <v>1517</v>
      </c>
      <c r="O42" s="278"/>
      <c r="P42" s="106"/>
      <c r="Q42" s="106"/>
      <c r="R42" s="106"/>
      <c r="S42" s="94"/>
      <c r="T42" s="106"/>
      <c r="U42" s="106"/>
      <c r="V42" s="106"/>
      <c r="W42" s="107"/>
      <c r="X42" s="107"/>
      <c r="Y42" s="142"/>
      <c r="Z42" s="282"/>
      <c r="AA42" s="282"/>
      <c r="AB42" s="143"/>
      <c r="AC42" s="93"/>
      <c r="AD42" s="93"/>
      <c r="AE42" s="93"/>
      <c r="AF42" s="93"/>
      <c r="AG42" s="93"/>
      <c r="AH42" s="93"/>
    </row>
    <row r="43" spans="1:34" ht="14.25" customHeight="1" x14ac:dyDescent="0.25">
      <c r="A43" s="105" t="s">
        <v>64</v>
      </c>
      <c r="B43" s="129" t="s">
        <v>65</v>
      </c>
      <c r="C43" s="98">
        <v>43137</v>
      </c>
      <c r="D43" s="99">
        <v>43193</v>
      </c>
      <c r="E43" s="29">
        <v>43292</v>
      </c>
      <c r="F43" s="29">
        <v>43375</v>
      </c>
      <c r="G43" s="258" t="s">
        <v>328</v>
      </c>
      <c r="H43" s="15" t="s">
        <v>344</v>
      </c>
      <c r="I43" s="84">
        <f>'Annual Qualifications '!I40</f>
        <v>0</v>
      </c>
      <c r="J43" s="84">
        <f>'Annual Qualifications '!J40</f>
        <v>0</v>
      </c>
      <c r="K43" s="84">
        <f>'Annual Qualifications '!K40</f>
        <v>0</v>
      </c>
      <c r="L43" s="84" t="s">
        <v>219</v>
      </c>
      <c r="M43" s="84">
        <f>'Annual Qualifications '!M40</f>
        <v>0</v>
      </c>
      <c r="N43" s="85">
        <f>Mileage!BS50</f>
        <v>24482</v>
      </c>
      <c r="O43" s="279">
        <v>42145</v>
      </c>
      <c r="P43" s="101">
        <v>42283</v>
      </c>
      <c r="Q43" s="101">
        <v>42283</v>
      </c>
      <c r="R43" s="101">
        <v>42350</v>
      </c>
      <c r="S43" s="102">
        <v>42647</v>
      </c>
      <c r="T43" s="101">
        <v>43011</v>
      </c>
      <c r="U43" s="353">
        <v>43449</v>
      </c>
      <c r="V43" s="103"/>
      <c r="W43" s="104"/>
      <c r="X43" s="104"/>
      <c r="Y43" s="126"/>
      <c r="Z43" s="280"/>
      <c r="AA43" s="280"/>
      <c r="AB43" s="271">
        <v>42540</v>
      </c>
      <c r="AC43" s="100"/>
      <c r="AD43" s="100"/>
      <c r="AE43" s="100"/>
      <c r="AF43" s="100"/>
      <c r="AG43" s="105">
        <v>42283</v>
      </c>
      <c r="AH43" s="100"/>
    </row>
    <row r="44" spans="1:34" ht="14.25" customHeight="1" x14ac:dyDescent="0.25">
      <c r="A44" s="133" t="s">
        <v>224</v>
      </c>
      <c r="B44" s="130" t="s">
        <v>68</v>
      </c>
      <c r="C44" s="136"/>
      <c r="D44" s="92">
        <v>43193</v>
      </c>
      <c r="E44" s="28">
        <v>43292</v>
      </c>
      <c r="F44" s="28">
        <v>43375</v>
      </c>
      <c r="G44" s="257" t="s">
        <v>328</v>
      </c>
      <c r="H44" s="13" t="s">
        <v>329</v>
      </c>
      <c r="I44" s="73" t="s">
        <v>43</v>
      </c>
      <c r="J44" s="73" t="s">
        <v>375</v>
      </c>
      <c r="K44" s="73">
        <f>'Annual Qualifications '!K41</f>
        <v>0</v>
      </c>
      <c r="L44" s="73" t="str">
        <f>'Annual Qualifications '!L41</f>
        <v>R2R</v>
      </c>
      <c r="M44" s="73">
        <f>'Annual Qualifications '!M41</f>
        <v>0</v>
      </c>
      <c r="N44" s="74">
        <f>Mileage!BS52</f>
        <v>19461</v>
      </c>
      <c r="O44" s="278">
        <v>42494</v>
      </c>
      <c r="P44" s="75">
        <v>43011</v>
      </c>
      <c r="Q44" s="75">
        <v>43046</v>
      </c>
      <c r="R44" s="75">
        <v>43193</v>
      </c>
      <c r="S44" s="75">
        <v>43375</v>
      </c>
      <c r="T44" s="266">
        <v>43449</v>
      </c>
      <c r="U44" s="106"/>
      <c r="V44" s="106"/>
      <c r="W44" s="107"/>
      <c r="X44" s="107"/>
      <c r="Y44" s="142"/>
      <c r="Z44" s="282"/>
      <c r="AA44" s="282"/>
      <c r="AB44" s="95">
        <v>43225</v>
      </c>
      <c r="AC44" s="95">
        <v>43365</v>
      </c>
      <c r="AD44" s="192">
        <v>43367</v>
      </c>
      <c r="AE44" s="352">
        <v>43377</v>
      </c>
      <c r="AF44" s="514">
        <v>43379</v>
      </c>
      <c r="AG44" s="93"/>
      <c r="AH44" s="93"/>
    </row>
    <row r="45" spans="1:34" ht="14.25" customHeight="1" x14ac:dyDescent="0.25">
      <c r="A45" s="134" t="s">
        <v>69</v>
      </c>
      <c r="B45" s="129" t="s">
        <v>70</v>
      </c>
      <c r="C45" s="135">
        <v>43109</v>
      </c>
      <c r="D45" s="99">
        <v>43193</v>
      </c>
      <c r="E45" s="29">
        <v>43292</v>
      </c>
      <c r="F45" s="29">
        <v>43375</v>
      </c>
      <c r="G45" s="258" t="s">
        <v>328</v>
      </c>
      <c r="H45" s="15" t="s">
        <v>329</v>
      </c>
      <c r="I45" s="84">
        <v>0</v>
      </c>
      <c r="J45" s="84">
        <v>0</v>
      </c>
      <c r="K45" s="84">
        <v>0</v>
      </c>
      <c r="L45" s="84" t="s">
        <v>378</v>
      </c>
      <c r="M45" s="84">
        <v>0</v>
      </c>
      <c r="N45" s="85">
        <f>Mileage!BS53</f>
        <v>25628</v>
      </c>
      <c r="O45" s="279">
        <v>42283</v>
      </c>
      <c r="P45" s="101">
        <v>42283</v>
      </c>
      <c r="Q45" s="101">
        <v>42647</v>
      </c>
      <c r="R45" s="101">
        <v>42647</v>
      </c>
      <c r="S45" s="102">
        <v>43011</v>
      </c>
      <c r="T45" s="101">
        <v>43011</v>
      </c>
      <c r="U45" s="102">
        <v>43449</v>
      </c>
      <c r="V45" s="103"/>
      <c r="W45" s="104"/>
      <c r="X45" s="104"/>
      <c r="Y45" s="126"/>
      <c r="Z45" s="280"/>
      <c r="AA45" s="280"/>
      <c r="AB45" s="105">
        <v>42862</v>
      </c>
      <c r="AC45" s="105"/>
      <c r="AD45" s="131"/>
      <c r="AE45" s="425"/>
      <c r="AF45" s="426"/>
      <c r="AG45" s="100"/>
      <c r="AH45" s="100"/>
    </row>
    <row r="46" spans="1:34" ht="14.25" customHeight="1" x14ac:dyDescent="0.25">
      <c r="A46" s="133" t="s">
        <v>354</v>
      </c>
      <c r="B46" s="130" t="s">
        <v>355</v>
      </c>
      <c r="C46" s="136"/>
      <c r="D46" s="92"/>
      <c r="E46" s="28"/>
      <c r="F46" s="28"/>
      <c r="G46" s="257"/>
      <c r="H46" s="13"/>
      <c r="I46" s="73">
        <f>'Annual Qualifications '!I42</f>
        <v>0</v>
      </c>
      <c r="J46" s="73">
        <f>'Annual Qualifications '!J42</f>
        <v>0</v>
      </c>
      <c r="K46" s="73">
        <f>'Annual Qualifications '!K42</f>
        <v>0</v>
      </c>
      <c r="L46" s="73">
        <f>'Annual Qualifications '!L42</f>
        <v>0</v>
      </c>
      <c r="M46" s="73">
        <f>'Annual Qualifications '!M42</f>
        <v>0</v>
      </c>
      <c r="N46" s="74">
        <f>Mileage!BS54</f>
        <v>0</v>
      </c>
      <c r="O46" s="278"/>
      <c r="P46" s="75"/>
      <c r="Q46" s="75"/>
      <c r="R46" s="75"/>
      <c r="S46" s="94"/>
      <c r="T46" s="75"/>
      <c r="U46" s="75"/>
      <c r="V46" s="75"/>
      <c r="W46" s="107"/>
      <c r="X46" s="107"/>
      <c r="Y46" s="142"/>
      <c r="Z46" s="282"/>
      <c r="AA46" s="282"/>
      <c r="AB46" s="270"/>
      <c r="AC46" s="95"/>
      <c r="AD46" s="93"/>
      <c r="AE46" s="73"/>
      <c r="AF46" s="93"/>
      <c r="AG46" s="93"/>
      <c r="AH46" s="93"/>
    </row>
    <row r="47" spans="1:34" ht="14.25" customHeight="1" x14ac:dyDescent="0.25">
      <c r="A47" s="134" t="s">
        <v>73</v>
      </c>
      <c r="B47" s="129" t="s">
        <v>256</v>
      </c>
      <c r="C47" s="135">
        <v>43109</v>
      </c>
      <c r="D47" s="99">
        <v>43193</v>
      </c>
      <c r="E47" s="29">
        <v>43292</v>
      </c>
      <c r="F47" s="29">
        <v>43375</v>
      </c>
      <c r="G47" s="258" t="s">
        <v>328</v>
      </c>
      <c r="H47" s="15" t="s">
        <v>329</v>
      </c>
      <c r="I47" s="84">
        <f>'Annual Qualifications '!I43</f>
        <v>0</v>
      </c>
      <c r="J47" s="84">
        <f>'Annual Qualifications '!J43</f>
        <v>0</v>
      </c>
      <c r="K47" s="84">
        <f>'Annual Qualifications '!K43</f>
        <v>0</v>
      </c>
      <c r="L47" s="84">
        <f>'Annual Qualifications '!L43</f>
        <v>0</v>
      </c>
      <c r="M47" s="84">
        <f>'Annual Qualifications '!M43</f>
        <v>0</v>
      </c>
      <c r="N47" s="85">
        <f>Mileage!BS56</f>
        <v>3967</v>
      </c>
      <c r="O47" s="279"/>
      <c r="P47" s="103"/>
      <c r="Q47" s="103"/>
      <c r="R47" s="103"/>
      <c r="S47" s="102"/>
      <c r="T47" s="103"/>
      <c r="U47" s="103"/>
      <c r="V47" s="103"/>
      <c r="W47" s="104"/>
      <c r="X47" s="104"/>
      <c r="Y47" s="126"/>
      <c r="Z47" s="280"/>
      <c r="AA47" s="280"/>
      <c r="AB47" s="141"/>
      <c r="AC47" s="100"/>
      <c r="AD47" s="100"/>
      <c r="AE47" s="100"/>
      <c r="AF47" s="100"/>
      <c r="AG47" s="100"/>
      <c r="AH47" s="100"/>
    </row>
    <row r="48" spans="1:34" ht="14.25" customHeight="1" x14ac:dyDescent="0.25">
      <c r="A48" s="133" t="s">
        <v>75</v>
      </c>
      <c r="B48" s="130" t="s">
        <v>76</v>
      </c>
      <c r="C48" s="136"/>
      <c r="D48" s="92"/>
      <c r="E48" s="28"/>
      <c r="F48" s="28"/>
      <c r="G48" s="257" t="s">
        <v>328</v>
      </c>
      <c r="H48" s="13"/>
      <c r="I48" s="73">
        <f>'Annual Qualifications '!I44</f>
        <v>0</v>
      </c>
      <c r="J48" s="73">
        <f>'Annual Qualifications '!J44</f>
        <v>0</v>
      </c>
      <c r="K48" s="73">
        <f>'Annual Qualifications '!K44</f>
        <v>0</v>
      </c>
      <c r="L48" s="73">
        <f>'Annual Qualifications '!L44</f>
        <v>0</v>
      </c>
      <c r="M48" s="73">
        <f>'Annual Qualifications '!M44</f>
        <v>0</v>
      </c>
      <c r="N48" s="74">
        <f>Mileage!BS57</f>
        <v>711</v>
      </c>
      <c r="O48" s="278"/>
      <c r="P48" s="106"/>
      <c r="Q48" s="106"/>
      <c r="R48" s="106"/>
      <c r="S48" s="94"/>
      <c r="T48" s="106"/>
      <c r="U48" s="106"/>
      <c r="V48" s="106"/>
      <c r="W48" s="107"/>
      <c r="X48" s="107"/>
      <c r="Y48" s="142"/>
      <c r="Z48" s="282"/>
      <c r="AA48" s="282"/>
      <c r="AB48" s="143"/>
      <c r="AC48" s="93"/>
      <c r="AD48" s="93"/>
      <c r="AE48" s="93"/>
      <c r="AF48" s="93"/>
      <c r="AG48" s="93"/>
      <c r="AH48" s="93"/>
    </row>
    <row r="49" spans="1:34" ht="14.25" customHeight="1" x14ac:dyDescent="0.25">
      <c r="A49" s="139" t="s">
        <v>79</v>
      </c>
      <c r="B49" s="121" t="s">
        <v>80</v>
      </c>
      <c r="C49" s="135">
        <v>43165</v>
      </c>
      <c r="D49" s="99">
        <v>43193</v>
      </c>
      <c r="E49" s="29">
        <v>43292</v>
      </c>
      <c r="F49" s="29">
        <v>43375</v>
      </c>
      <c r="G49" s="258" t="s">
        <v>328</v>
      </c>
      <c r="H49" s="15"/>
      <c r="I49" s="84">
        <f>'Annual Qualifications '!I45</f>
        <v>0</v>
      </c>
      <c r="J49" s="84">
        <f>'Annual Qualifications '!J45</f>
        <v>0</v>
      </c>
      <c r="K49" s="84">
        <f>'Annual Qualifications '!K45</f>
        <v>0</v>
      </c>
      <c r="L49" s="84" t="str">
        <f>'Annual Qualifications '!L45</f>
        <v>R2R</v>
      </c>
      <c r="M49" s="84">
        <f>'Annual Qualifications '!M45</f>
        <v>0</v>
      </c>
      <c r="N49" s="85">
        <f>Mileage!BS60</f>
        <v>16378</v>
      </c>
      <c r="O49" s="279">
        <v>42288</v>
      </c>
      <c r="P49" s="101">
        <v>42647</v>
      </c>
      <c r="Q49" s="101">
        <v>42647</v>
      </c>
      <c r="R49" s="101">
        <v>42647</v>
      </c>
      <c r="S49" s="102">
        <v>43011</v>
      </c>
      <c r="T49" s="353">
        <v>43449</v>
      </c>
      <c r="U49" s="103"/>
      <c r="V49" s="103"/>
      <c r="W49" s="104"/>
      <c r="X49" s="104"/>
      <c r="Y49" s="126"/>
      <c r="Z49" s="280"/>
      <c r="AA49" s="280"/>
      <c r="AB49" s="271">
        <v>42540</v>
      </c>
      <c r="AC49" s="100"/>
      <c r="AD49" s="100"/>
      <c r="AE49" s="100"/>
      <c r="AF49" s="100"/>
      <c r="AG49" s="100"/>
      <c r="AH49" s="100"/>
    </row>
    <row r="50" spans="1:34" ht="14.25" customHeight="1" x14ac:dyDescent="0.25">
      <c r="A50" s="138" t="s">
        <v>118</v>
      </c>
      <c r="B50" s="138" t="s">
        <v>119</v>
      </c>
      <c r="C50" s="136"/>
      <c r="D50" s="92"/>
      <c r="E50" s="28"/>
      <c r="F50" s="28"/>
      <c r="G50" s="259"/>
      <c r="H50" s="13"/>
      <c r="I50" s="73">
        <f>'Annual Qualifications '!I46</f>
        <v>0</v>
      </c>
      <c r="J50" s="73">
        <f>'Annual Qualifications '!J46</f>
        <v>0</v>
      </c>
      <c r="K50" s="73">
        <f>'Annual Qualifications '!K46</f>
        <v>0</v>
      </c>
      <c r="L50" s="73">
        <f>'Annual Qualifications '!L46</f>
        <v>0</v>
      </c>
      <c r="M50" s="73">
        <f>'Annual Qualifications '!M46</f>
        <v>0</v>
      </c>
      <c r="N50" s="74">
        <f>Mileage!BS62</f>
        <v>296</v>
      </c>
      <c r="O50" s="278"/>
      <c r="P50" s="106"/>
      <c r="Q50" s="106"/>
      <c r="R50" s="106"/>
      <c r="S50" s="94"/>
      <c r="T50" s="106"/>
      <c r="U50" s="106"/>
      <c r="V50" s="106"/>
      <c r="W50" s="107"/>
      <c r="X50" s="107"/>
      <c r="Y50" s="142"/>
      <c r="Z50" s="282"/>
      <c r="AA50" s="282"/>
      <c r="AB50" s="143"/>
      <c r="AC50" s="93"/>
      <c r="AD50" s="93"/>
      <c r="AE50" s="93"/>
      <c r="AF50" s="93"/>
      <c r="AG50" s="93"/>
      <c r="AH50" s="93"/>
    </row>
    <row r="51" spans="1:34" ht="14.25" customHeight="1" x14ac:dyDescent="0.25">
      <c r="A51" s="121" t="s">
        <v>128</v>
      </c>
      <c r="B51" s="121" t="s">
        <v>129</v>
      </c>
      <c r="C51" s="135">
        <v>43109</v>
      </c>
      <c r="D51" s="99">
        <v>43221</v>
      </c>
      <c r="E51" s="29">
        <v>43292</v>
      </c>
      <c r="F51" s="29">
        <v>43375</v>
      </c>
      <c r="G51" s="258" t="s">
        <v>328</v>
      </c>
      <c r="H51" s="15"/>
      <c r="I51" s="84">
        <f>'Annual Qualifications '!I47</f>
        <v>0</v>
      </c>
      <c r="J51" s="84">
        <f>'Annual Qualifications '!J47</f>
        <v>0</v>
      </c>
      <c r="K51" s="84">
        <f>'Annual Qualifications '!K47</f>
        <v>0</v>
      </c>
      <c r="L51" s="84" t="str">
        <f>'Annual Qualifications '!L47</f>
        <v>R2R</v>
      </c>
      <c r="M51" s="84">
        <f>'Annual Qualifications '!M47</f>
        <v>0</v>
      </c>
      <c r="N51" s="85">
        <f>Mileage!BS63</f>
        <v>1269</v>
      </c>
      <c r="O51" s="279"/>
      <c r="P51" s="103"/>
      <c r="Q51" s="103"/>
      <c r="R51" s="103"/>
      <c r="S51" s="102"/>
      <c r="T51" s="103"/>
      <c r="U51" s="103"/>
      <c r="V51" s="103"/>
      <c r="W51" s="104"/>
      <c r="X51" s="104"/>
      <c r="Y51" s="126"/>
      <c r="Z51" s="280"/>
      <c r="AA51" s="280"/>
      <c r="AB51" s="141"/>
      <c r="AC51" s="100"/>
      <c r="AD51" s="100"/>
      <c r="AE51" s="100"/>
      <c r="AF51" s="100"/>
      <c r="AG51" s="100"/>
      <c r="AH51" s="100"/>
    </row>
    <row r="52" spans="1:34" ht="14.25" customHeight="1" x14ac:dyDescent="0.25">
      <c r="A52" s="138" t="s">
        <v>134</v>
      </c>
      <c r="B52" s="138" t="s">
        <v>133</v>
      </c>
      <c r="C52" s="136">
        <v>43109</v>
      </c>
      <c r="D52" s="140">
        <v>43221</v>
      </c>
      <c r="E52" s="28">
        <v>43319</v>
      </c>
      <c r="F52" s="28"/>
      <c r="G52" s="257" t="s">
        <v>328</v>
      </c>
      <c r="H52" s="13"/>
      <c r="I52" s="73" t="s">
        <v>43</v>
      </c>
      <c r="J52" s="73">
        <f>'Annual Qualifications '!J48</f>
        <v>0</v>
      </c>
      <c r="K52" s="73">
        <f>'Annual Qualifications '!K48</f>
        <v>0</v>
      </c>
      <c r="L52" s="73">
        <f>'Annual Qualifications '!L48</f>
        <v>0</v>
      </c>
      <c r="M52" s="73">
        <f>'Annual Qualifications '!M48</f>
        <v>0</v>
      </c>
      <c r="N52" s="74">
        <f>Mileage!BS65</f>
        <v>962</v>
      </c>
      <c r="O52" s="278"/>
      <c r="P52" s="106"/>
      <c r="Q52" s="106"/>
      <c r="R52" s="106"/>
      <c r="S52" s="94"/>
      <c r="T52" s="106"/>
      <c r="U52" s="106"/>
      <c r="V52" s="106"/>
      <c r="W52" s="107"/>
      <c r="X52" s="107"/>
      <c r="Y52" s="142"/>
      <c r="Z52" s="282"/>
      <c r="AA52" s="282"/>
      <c r="AB52" s="143"/>
      <c r="AC52" s="93"/>
      <c r="AD52" s="93"/>
      <c r="AE52" s="93"/>
      <c r="AF52" s="93"/>
      <c r="AG52" s="93"/>
      <c r="AH52" s="93"/>
    </row>
    <row r="53" spans="1:34" ht="14.25" customHeight="1" x14ac:dyDescent="0.25">
      <c r="A53" s="121" t="s">
        <v>135</v>
      </c>
      <c r="B53" s="121" t="s">
        <v>136</v>
      </c>
      <c r="C53" s="135"/>
      <c r="D53" s="123"/>
      <c r="E53" s="29"/>
      <c r="F53" s="29"/>
      <c r="G53" s="261"/>
      <c r="H53" s="15"/>
      <c r="I53" s="84">
        <f>'Annual Qualifications '!I49</f>
        <v>0</v>
      </c>
      <c r="J53" s="84">
        <f>'Annual Qualifications '!J49</f>
        <v>0</v>
      </c>
      <c r="K53" s="84">
        <f>'Annual Qualifications '!K49</f>
        <v>0</v>
      </c>
      <c r="L53" s="84">
        <f>'Annual Qualifications '!L49</f>
        <v>0</v>
      </c>
      <c r="M53" s="84">
        <f>'Annual Qualifications '!M49</f>
        <v>0</v>
      </c>
      <c r="N53" s="85">
        <f>Mileage!BS66</f>
        <v>22</v>
      </c>
      <c r="O53" s="279"/>
      <c r="P53" s="103"/>
      <c r="Q53" s="103"/>
      <c r="R53" s="103"/>
      <c r="S53" s="102"/>
      <c r="T53" s="103"/>
      <c r="U53" s="103"/>
      <c r="V53" s="145"/>
      <c r="W53" s="146"/>
      <c r="X53" s="146"/>
      <c r="Y53" s="126"/>
      <c r="Z53" s="330"/>
      <c r="AA53" s="330"/>
      <c r="AB53" s="147"/>
      <c r="AC53" s="148"/>
      <c r="AD53" s="100"/>
      <c r="AE53" s="100"/>
      <c r="AF53" s="100"/>
      <c r="AG53" s="100"/>
      <c r="AH53" s="100"/>
    </row>
    <row r="54" spans="1:34" ht="14.25" customHeight="1" x14ac:dyDescent="0.25">
      <c r="A54" s="138" t="s">
        <v>144</v>
      </c>
      <c r="B54" s="138" t="s">
        <v>201</v>
      </c>
      <c r="C54" s="149">
        <v>43109</v>
      </c>
      <c r="D54" s="150">
        <v>43221</v>
      </c>
      <c r="E54" s="28">
        <v>43292</v>
      </c>
      <c r="F54" s="28">
        <v>43375</v>
      </c>
      <c r="G54" s="257" t="s">
        <v>328</v>
      </c>
      <c r="H54" s="13"/>
      <c r="I54" s="73">
        <f>'Annual Qualifications '!I50</f>
        <v>0</v>
      </c>
      <c r="J54" s="73">
        <f>'Annual Qualifications '!J50</f>
        <v>0</v>
      </c>
      <c r="K54" s="73">
        <f>'Annual Qualifications '!K50</f>
        <v>0</v>
      </c>
      <c r="L54" s="73">
        <f>'Annual Qualifications '!L50</f>
        <v>0</v>
      </c>
      <c r="M54" s="73">
        <f>'Annual Qualifications '!M50</f>
        <v>0</v>
      </c>
      <c r="N54" s="238">
        <f>Mileage!BS69</f>
        <v>1198</v>
      </c>
      <c r="O54" s="290">
        <v>43098</v>
      </c>
      <c r="P54" s="142"/>
      <c r="Q54" s="142"/>
      <c r="R54" s="142"/>
      <c r="S54" s="152"/>
      <c r="T54" s="142"/>
      <c r="U54" s="153"/>
      <c r="V54" s="142"/>
      <c r="W54" s="142"/>
      <c r="X54" s="153"/>
      <c r="Y54" s="142"/>
      <c r="Z54" s="289"/>
      <c r="AA54" s="289"/>
      <c r="AB54" s="154"/>
      <c r="AC54" s="90"/>
      <c r="AD54" s="154"/>
      <c r="AE54" s="154"/>
      <c r="AF54" s="90"/>
      <c r="AG54" s="90"/>
      <c r="AH54" s="90"/>
    </row>
    <row r="55" spans="1:34" ht="14.25" customHeight="1" x14ac:dyDescent="0.25">
      <c r="A55" s="121" t="s">
        <v>145</v>
      </c>
      <c r="B55" s="121" t="s">
        <v>146</v>
      </c>
      <c r="C55" s="155">
        <v>43137</v>
      </c>
      <c r="D55" s="123">
        <v>43193</v>
      </c>
      <c r="E55" s="29"/>
      <c r="F55" s="29"/>
      <c r="G55" s="261"/>
      <c r="H55" s="15"/>
      <c r="I55" s="84" t="s">
        <v>43</v>
      </c>
      <c r="J55" s="84">
        <f>'Annual Qualifications '!J51</f>
        <v>0</v>
      </c>
      <c r="K55" s="84">
        <f>'Annual Qualifications '!K51</f>
        <v>0</v>
      </c>
      <c r="L55" s="84">
        <f>'Annual Qualifications '!L51</f>
        <v>0</v>
      </c>
      <c r="M55" s="84">
        <f>'Annual Qualifications '!M51</f>
        <v>0</v>
      </c>
      <c r="N55" s="237">
        <f>Mileage!BS70</f>
        <v>1389</v>
      </c>
      <c r="O55" s="287"/>
      <c r="P55" s="126"/>
      <c r="Q55" s="126"/>
      <c r="R55" s="126"/>
      <c r="S55" s="125"/>
      <c r="T55" s="126"/>
      <c r="U55" s="156"/>
      <c r="V55" s="126"/>
      <c r="W55" s="126"/>
      <c r="X55" s="156"/>
      <c r="Y55" s="126"/>
      <c r="Z55" s="288"/>
      <c r="AA55" s="288"/>
      <c r="AB55" s="157"/>
      <c r="AC55" s="97"/>
      <c r="AD55" s="157"/>
      <c r="AE55" s="157"/>
      <c r="AF55" s="97"/>
      <c r="AG55" s="97"/>
      <c r="AH55" s="97"/>
    </row>
    <row r="56" spans="1:34" ht="14.25" customHeight="1" x14ac:dyDescent="0.25">
      <c r="A56" s="138" t="s">
        <v>236</v>
      </c>
      <c r="B56" s="138" t="s">
        <v>237</v>
      </c>
      <c r="C56" s="158">
        <v>43109</v>
      </c>
      <c r="D56" s="140">
        <v>43193</v>
      </c>
      <c r="E56" s="28">
        <v>43292</v>
      </c>
      <c r="F56" s="28">
        <v>43375</v>
      </c>
      <c r="G56" s="262" t="s">
        <v>344</v>
      </c>
      <c r="H56" s="13" t="s">
        <v>368</v>
      </c>
      <c r="I56" s="73"/>
      <c r="J56" s="73"/>
      <c r="K56" s="73"/>
      <c r="L56" s="73"/>
      <c r="M56" s="73"/>
      <c r="N56" s="238">
        <f>Mileage!BS71</f>
        <v>2002</v>
      </c>
      <c r="O56" s="290">
        <v>43364</v>
      </c>
      <c r="P56" s="142"/>
      <c r="Q56" s="142"/>
      <c r="R56" s="142"/>
      <c r="S56" s="152"/>
      <c r="T56" s="142"/>
      <c r="U56" s="153"/>
      <c r="V56" s="142"/>
      <c r="W56" s="142"/>
      <c r="X56" s="153"/>
      <c r="Y56" s="142"/>
      <c r="Z56" s="289"/>
      <c r="AA56" s="289"/>
      <c r="AB56" s="154"/>
      <c r="AC56" s="90"/>
      <c r="AD56" s="154"/>
      <c r="AE56" s="154"/>
      <c r="AF56" s="90"/>
      <c r="AG56" s="90"/>
      <c r="AH56" s="90"/>
    </row>
    <row r="57" spans="1:34" ht="14.25" customHeight="1" x14ac:dyDescent="0.25">
      <c r="A57" s="144" t="s">
        <v>149</v>
      </c>
      <c r="B57" s="144" t="s">
        <v>150</v>
      </c>
      <c r="C57" s="159">
        <v>43109</v>
      </c>
      <c r="D57" s="160"/>
      <c r="E57" s="29">
        <v>43292</v>
      </c>
      <c r="F57" s="29"/>
      <c r="G57" s="258"/>
      <c r="H57" s="15"/>
      <c r="I57" s="84">
        <f>'Annual Qualifications '!I53</f>
        <v>0</v>
      </c>
      <c r="J57" s="84">
        <f>'Annual Qualifications '!J53</f>
        <v>0</v>
      </c>
      <c r="K57" s="84">
        <f>'Annual Qualifications '!K53</f>
        <v>0</v>
      </c>
      <c r="L57" s="84">
        <f>'Annual Qualifications '!L53</f>
        <v>0</v>
      </c>
      <c r="M57" s="84">
        <f>'Annual Qualifications '!M53</f>
        <v>0</v>
      </c>
      <c r="N57" s="229">
        <f>Mileage!BS72</f>
        <v>4094</v>
      </c>
      <c r="O57" s="291">
        <v>42574</v>
      </c>
      <c r="P57" s="162">
        <v>42675</v>
      </c>
      <c r="Q57" s="162">
        <v>42675</v>
      </c>
      <c r="R57" s="163"/>
      <c r="S57" s="164"/>
      <c r="T57" s="163"/>
      <c r="U57" s="165"/>
      <c r="V57" s="126"/>
      <c r="W57" s="126"/>
      <c r="X57" s="156"/>
      <c r="Y57" s="126"/>
      <c r="Z57" s="288"/>
      <c r="AA57" s="288"/>
      <c r="AB57" s="245">
        <v>42540</v>
      </c>
      <c r="AC57" s="97"/>
      <c r="AD57" s="166"/>
      <c r="AE57" s="166"/>
      <c r="AF57" s="161"/>
      <c r="AG57" s="161"/>
      <c r="AH57" s="161"/>
    </row>
    <row r="58" spans="1:34" ht="14.25" customHeight="1" x14ac:dyDescent="0.25">
      <c r="A58" s="138" t="s">
        <v>159</v>
      </c>
      <c r="B58" s="138" t="s">
        <v>156</v>
      </c>
      <c r="C58" s="71">
        <v>43109</v>
      </c>
      <c r="D58" s="150">
        <v>43193</v>
      </c>
      <c r="E58" s="28">
        <v>43292</v>
      </c>
      <c r="F58" s="28"/>
      <c r="G58" s="257" t="s">
        <v>328</v>
      </c>
      <c r="H58" s="13" t="s">
        <v>344</v>
      </c>
      <c r="I58" s="73" t="s">
        <v>43</v>
      </c>
      <c r="J58" s="73">
        <f>'Annual Qualifications '!J54</f>
        <v>0</v>
      </c>
      <c r="K58" s="73">
        <f>'Annual Qualifications '!K54</f>
        <v>0</v>
      </c>
      <c r="L58" s="73">
        <f>'Annual Qualifications '!L54</f>
        <v>0</v>
      </c>
      <c r="M58" s="73">
        <f>'Annual Qualifications '!M54</f>
        <v>0</v>
      </c>
      <c r="N58" s="233">
        <f>Mileage!BS73</f>
        <v>5220</v>
      </c>
      <c r="O58" s="292">
        <v>42675</v>
      </c>
      <c r="P58" s="167">
        <v>43011</v>
      </c>
      <c r="Q58" s="167">
        <v>43011</v>
      </c>
      <c r="R58" s="266">
        <v>43449</v>
      </c>
      <c r="S58" s="169"/>
      <c r="T58" s="168"/>
      <c r="U58" s="170"/>
      <c r="V58" s="142"/>
      <c r="W58" s="142"/>
      <c r="X58" s="153"/>
      <c r="Y58" s="142"/>
      <c r="Z58" s="289"/>
      <c r="AA58" s="289"/>
      <c r="AB58" s="272"/>
      <c r="AC58" s="90"/>
      <c r="AD58" s="171"/>
      <c r="AE58" s="171"/>
      <c r="AF58" s="112"/>
      <c r="AG58" s="112"/>
      <c r="AH58" s="112"/>
    </row>
    <row r="59" spans="1:34" ht="14.25" customHeight="1" x14ac:dyDescent="0.25">
      <c r="A59" s="121" t="s">
        <v>160</v>
      </c>
      <c r="B59" s="172" t="s">
        <v>161</v>
      </c>
      <c r="C59" s="155"/>
      <c r="D59" s="123">
        <v>43256</v>
      </c>
      <c r="E59" s="29"/>
      <c r="F59" s="29"/>
      <c r="G59" s="258" t="s">
        <v>328</v>
      </c>
      <c r="H59" s="15"/>
      <c r="I59" s="84">
        <f>'Annual Qualifications '!I55</f>
        <v>0</v>
      </c>
      <c r="J59" s="84">
        <f>'Annual Qualifications '!J55</f>
        <v>0</v>
      </c>
      <c r="K59" s="84">
        <f>'Annual Qualifications '!K55</f>
        <v>0</v>
      </c>
      <c r="L59" s="84">
        <f>'Annual Qualifications '!L55</f>
        <v>0</v>
      </c>
      <c r="M59" s="84">
        <f>'Annual Qualifications '!M55</f>
        <v>0</v>
      </c>
      <c r="N59" s="237">
        <f>Mileage!BS74</f>
        <v>2711</v>
      </c>
      <c r="O59" s="287">
        <v>42598</v>
      </c>
      <c r="P59" s="124">
        <v>43011</v>
      </c>
      <c r="Q59" s="126"/>
      <c r="R59" s="126"/>
      <c r="S59" s="125"/>
      <c r="T59" s="126"/>
      <c r="U59" s="156"/>
      <c r="V59" s="126"/>
      <c r="W59" s="126"/>
      <c r="X59" s="156"/>
      <c r="Y59" s="126"/>
      <c r="Z59" s="288"/>
      <c r="AA59" s="288"/>
      <c r="AB59" s="245"/>
      <c r="AC59" s="97"/>
      <c r="AD59" s="157"/>
      <c r="AE59" s="157"/>
      <c r="AF59" s="97"/>
      <c r="AG59" s="97"/>
      <c r="AH59" s="97"/>
    </row>
    <row r="60" spans="1:34" ht="14.25" customHeight="1" x14ac:dyDescent="0.25">
      <c r="A60" s="138" t="s">
        <v>167</v>
      </c>
      <c r="B60" s="173" t="s">
        <v>166</v>
      </c>
      <c r="C60" s="71">
        <v>43165</v>
      </c>
      <c r="D60" s="140">
        <v>43193</v>
      </c>
      <c r="E60" s="28">
        <v>43319</v>
      </c>
      <c r="F60" s="28">
        <v>43375</v>
      </c>
      <c r="G60" s="257" t="s">
        <v>328</v>
      </c>
      <c r="H60" s="13"/>
      <c r="I60" s="73">
        <f>'Annual Qualifications '!I56</f>
        <v>0</v>
      </c>
      <c r="J60" s="73">
        <f>'Annual Qualifications '!J56</f>
        <v>0</v>
      </c>
      <c r="K60" s="73">
        <f>'Annual Qualifications '!K56</f>
        <v>0</v>
      </c>
      <c r="L60" s="73">
        <f>'Annual Qualifications '!L56</f>
        <v>0</v>
      </c>
      <c r="M60" s="73">
        <f>'Annual Qualifications '!M56</f>
        <v>0</v>
      </c>
      <c r="N60" s="238">
        <f>Mileage!BS75</f>
        <v>236</v>
      </c>
      <c r="O60" s="290"/>
      <c r="P60" s="142"/>
      <c r="Q60" s="142"/>
      <c r="R60" s="142"/>
      <c r="S60" s="152"/>
      <c r="T60" s="142"/>
      <c r="U60" s="142"/>
      <c r="V60" s="142"/>
      <c r="W60" s="142"/>
      <c r="X60" s="153"/>
      <c r="Y60" s="142"/>
      <c r="Z60" s="289"/>
      <c r="AA60" s="289"/>
      <c r="AB60" s="272"/>
      <c r="AC60" s="90"/>
      <c r="AD60" s="90"/>
      <c r="AE60" s="90"/>
      <c r="AF60" s="90"/>
      <c r="AG60" s="90"/>
      <c r="AH60" s="90"/>
    </row>
    <row r="61" spans="1:34" ht="14.25" customHeight="1" x14ac:dyDescent="0.25">
      <c r="A61" s="144" t="s">
        <v>202</v>
      </c>
      <c r="B61" s="177" t="s">
        <v>203</v>
      </c>
      <c r="C61" s="178">
        <v>43137</v>
      </c>
      <c r="D61" s="160">
        <v>43193</v>
      </c>
      <c r="E61" s="29"/>
      <c r="F61" s="29"/>
      <c r="G61" s="263"/>
      <c r="H61" s="15"/>
      <c r="I61" s="161">
        <f>'Annual Qualifications '!I57</f>
        <v>0</v>
      </c>
      <c r="J61" s="161">
        <f>'Annual Qualifications '!J57</f>
        <v>0</v>
      </c>
      <c r="K61" s="161">
        <f>'Annual Qualifications '!K57</f>
        <v>0</v>
      </c>
      <c r="L61" s="161">
        <f>'Annual Qualifications '!L57</f>
        <v>0</v>
      </c>
      <c r="M61" s="161">
        <f>'Annual Qualifications '!M57</f>
        <v>0</v>
      </c>
      <c r="N61" s="229">
        <f>Mileage!BS80</f>
        <v>957</v>
      </c>
      <c r="O61" s="291"/>
      <c r="P61" s="163"/>
      <c r="Q61" s="163"/>
      <c r="R61" s="163"/>
      <c r="S61" s="164"/>
      <c r="T61" s="163"/>
      <c r="U61" s="163"/>
      <c r="V61" s="163"/>
      <c r="W61" s="163"/>
      <c r="X61" s="165"/>
      <c r="Y61" s="126"/>
      <c r="Z61" s="293"/>
      <c r="AA61" s="293"/>
      <c r="AB61" s="273"/>
      <c r="AC61" s="161"/>
      <c r="AD61" s="161"/>
      <c r="AE61" s="161"/>
      <c r="AF61" s="161"/>
      <c r="AG61" s="161"/>
      <c r="AH61" s="161"/>
    </row>
    <row r="62" spans="1:34" s="55" customFormat="1" ht="14.25" customHeight="1" x14ac:dyDescent="0.25">
      <c r="A62" s="138" t="s">
        <v>210</v>
      </c>
      <c r="B62" s="173" t="s">
        <v>223</v>
      </c>
      <c r="C62" s="71"/>
      <c r="D62" s="140"/>
      <c r="E62" s="28"/>
      <c r="F62" s="28"/>
      <c r="G62" s="257"/>
      <c r="H62" s="13"/>
      <c r="I62" s="112">
        <f>'Annual Qualifications '!I58</f>
        <v>0</v>
      </c>
      <c r="J62" s="112">
        <f>'Annual Qualifications '!J58</f>
        <v>0</v>
      </c>
      <c r="K62" s="112">
        <f>'Annual Qualifications '!K58</f>
        <v>0</v>
      </c>
      <c r="L62" s="112">
        <f>'Annual Qualifications '!L58</f>
        <v>0</v>
      </c>
      <c r="M62" s="112">
        <f>'Annual Qualifications '!M58</f>
        <v>0</v>
      </c>
      <c r="N62" s="233">
        <f>Mileage!BS82</f>
        <v>0</v>
      </c>
      <c r="O62" s="290"/>
      <c r="P62" s="142"/>
      <c r="Q62" s="142"/>
      <c r="R62" s="142"/>
      <c r="S62" s="152"/>
      <c r="T62" s="142"/>
      <c r="U62" s="142"/>
      <c r="V62" s="142"/>
      <c r="W62" s="142"/>
      <c r="X62" s="153"/>
      <c r="Y62" s="142"/>
      <c r="Z62" s="289"/>
      <c r="AA62" s="289"/>
      <c r="AB62" s="272"/>
      <c r="AC62" s="90"/>
      <c r="AD62" s="90"/>
      <c r="AE62" s="90"/>
      <c r="AF62" s="90"/>
      <c r="AG62" s="90"/>
      <c r="AH62" s="90"/>
    </row>
    <row r="63" spans="1:34" ht="14.25" customHeight="1" x14ac:dyDescent="0.25">
      <c r="A63" s="121" t="s">
        <v>212</v>
      </c>
      <c r="B63" s="172" t="s">
        <v>218</v>
      </c>
      <c r="C63" s="159">
        <v>43137</v>
      </c>
      <c r="D63" s="123">
        <v>43193</v>
      </c>
      <c r="E63" s="29">
        <v>43292</v>
      </c>
      <c r="F63" s="29">
        <v>43375</v>
      </c>
      <c r="G63" s="258" t="s">
        <v>328</v>
      </c>
      <c r="H63" s="15" t="s">
        <v>344</v>
      </c>
      <c r="I63" s="161">
        <f>'Annual Qualifications '!I59</f>
        <v>0</v>
      </c>
      <c r="J63" s="161">
        <f>'Annual Qualifications '!J59</f>
        <v>0</v>
      </c>
      <c r="K63" s="161">
        <f>'Annual Qualifications '!K59</f>
        <v>0</v>
      </c>
      <c r="L63" s="161" t="s">
        <v>378</v>
      </c>
      <c r="M63" s="161">
        <f>'Annual Qualifications '!M59</f>
        <v>0</v>
      </c>
      <c r="N63" s="229">
        <f>Mileage!BS83</f>
        <v>7520</v>
      </c>
      <c r="O63" s="287">
        <v>42882</v>
      </c>
      <c r="P63" s="124">
        <v>43011</v>
      </c>
      <c r="Q63" s="124">
        <v>43046</v>
      </c>
      <c r="R63" s="353">
        <v>43449</v>
      </c>
      <c r="S63" s="125"/>
      <c r="T63" s="126"/>
      <c r="U63" s="126"/>
      <c r="V63" s="126"/>
      <c r="W63" s="126"/>
      <c r="X63" s="156"/>
      <c r="Y63" s="126"/>
      <c r="Z63" s="288"/>
      <c r="AA63" s="288"/>
      <c r="AB63" s="245"/>
      <c r="AC63" s="97"/>
      <c r="AD63" s="97"/>
      <c r="AE63" s="97"/>
      <c r="AF63" s="97"/>
      <c r="AG63" s="97"/>
      <c r="AH63" s="97"/>
    </row>
    <row r="64" spans="1:34" s="55" customFormat="1" ht="14.25" customHeight="1" x14ac:dyDescent="0.25">
      <c r="A64" s="138" t="s">
        <v>213</v>
      </c>
      <c r="B64" s="173" t="s">
        <v>214</v>
      </c>
      <c r="C64" s="71">
        <v>43109</v>
      </c>
      <c r="D64" s="140">
        <v>43193</v>
      </c>
      <c r="E64" s="28">
        <v>43292</v>
      </c>
      <c r="F64" s="28">
        <v>43375</v>
      </c>
      <c r="G64" s="257" t="s">
        <v>328</v>
      </c>
      <c r="H64" s="13"/>
      <c r="I64" s="112">
        <f>'Annual Qualifications '!I60</f>
        <v>0</v>
      </c>
      <c r="J64" s="112">
        <f>'Annual Qualifications '!J60</f>
        <v>0</v>
      </c>
      <c r="K64" s="112">
        <f>'Annual Qualifications '!K60</f>
        <v>0</v>
      </c>
      <c r="L64" s="112">
        <f>'Annual Qualifications '!L60</f>
        <v>0</v>
      </c>
      <c r="M64" s="112">
        <f>'Annual Qualifications '!M60</f>
        <v>0</v>
      </c>
      <c r="N64" s="233">
        <f>Mileage!BS84</f>
        <v>1028</v>
      </c>
      <c r="O64" s="290"/>
      <c r="P64" s="142"/>
      <c r="Q64" s="142"/>
      <c r="R64" s="142"/>
      <c r="S64" s="152"/>
      <c r="T64" s="142"/>
      <c r="U64" s="142"/>
      <c r="V64" s="142"/>
      <c r="W64" s="142"/>
      <c r="X64" s="153"/>
      <c r="Y64" s="142"/>
      <c r="Z64" s="289"/>
      <c r="AA64" s="289"/>
      <c r="AB64" s="272"/>
      <c r="AC64" s="90"/>
      <c r="AD64" s="90"/>
      <c r="AE64" s="90"/>
      <c r="AF64" s="90"/>
      <c r="AG64" s="90"/>
      <c r="AH64" s="90"/>
    </row>
    <row r="65" spans="1:34" ht="14.25" customHeight="1" x14ac:dyDescent="0.25">
      <c r="A65" s="144" t="s">
        <v>215</v>
      </c>
      <c r="B65" s="177" t="s">
        <v>216</v>
      </c>
      <c r="C65" s="155"/>
      <c r="D65" s="160"/>
      <c r="E65" s="29"/>
      <c r="F65" s="29"/>
      <c r="G65" s="427"/>
      <c r="H65" s="15"/>
      <c r="I65" s="161">
        <f>'Annual Qualifications '!I61</f>
        <v>0</v>
      </c>
      <c r="J65" s="161">
        <f>'Annual Qualifications '!J61</f>
        <v>0</v>
      </c>
      <c r="K65" s="161">
        <f>'Annual Qualifications '!K61</f>
        <v>0</v>
      </c>
      <c r="L65" s="161">
        <f>'Annual Qualifications '!L61</f>
        <v>0</v>
      </c>
      <c r="M65" s="161">
        <f>'Annual Qualifications '!M61</f>
        <v>0</v>
      </c>
      <c r="N65" s="229">
        <f>Mileage!BS85</f>
        <v>406</v>
      </c>
      <c r="O65" s="291"/>
      <c r="P65" s="163"/>
      <c r="Q65" s="163"/>
      <c r="R65" s="163"/>
      <c r="S65" s="164"/>
      <c r="T65" s="163"/>
      <c r="U65" s="163"/>
      <c r="V65" s="163"/>
      <c r="W65" s="163"/>
      <c r="X65" s="165"/>
      <c r="Y65" s="126"/>
      <c r="Z65" s="293"/>
      <c r="AA65" s="293"/>
      <c r="AB65" s="273"/>
      <c r="AC65" s="161"/>
      <c r="AD65" s="161"/>
      <c r="AE65" s="161"/>
      <c r="AF65" s="161"/>
      <c r="AG65" s="161"/>
      <c r="AH65" s="161"/>
    </row>
    <row r="66" spans="1:34" s="55" customFormat="1" ht="14.25" customHeight="1" x14ac:dyDescent="0.25">
      <c r="A66" s="138" t="s">
        <v>228</v>
      </c>
      <c r="B66" s="173" t="s">
        <v>226</v>
      </c>
      <c r="C66" s="71">
        <v>43109</v>
      </c>
      <c r="D66" s="140">
        <v>43256</v>
      </c>
      <c r="E66" s="28">
        <v>43292</v>
      </c>
      <c r="F66" s="28">
        <v>43375</v>
      </c>
      <c r="G66" s="257" t="s">
        <v>328</v>
      </c>
      <c r="H66" s="13" t="s">
        <v>344</v>
      </c>
      <c r="I66" s="112">
        <f>'Annual Qualifications '!I62</f>
        <v>0</v>
      </c>
      <c r="J66" s="112">
        <f>'Annual Qualifications '!J62</f>
        <v>0</v>
      </c>
      <c r="K66" s="112">
        <f>'Annual Qualifications '!K62</f>
        <v>0</v>
      </c>
      <c r="L66" s="112" t="s">
        <v>378</v>
      </c>
      <c r="M66" s="112">
        <f>'Annual Qualifications '!M62</f>
        <v>0</v>
      </c>
      <c r="N66" s="233">
        <f>Mileage!BS87</f>
        <v>7596</v>
      </c>
      <c r="O66" s="290">
        <v>42968</v>
      </c>
      <c r="P66" s="151">
        <v>43046</v>
      </c>
      <c r="Q66" s="151">
        <v>43256</v>
      </c>
      <c r="R66" s="266">
        <v>43449</v>
      </c>
      <c r="S66" s="152"/>
      <c r="T66" s="142"/>
      <c r="U66" s="142"/>
      <c r="V66" s="142"/>
      <c r="W66" s="142"/>
      <c r="X66" s="153"/>
      <c r="Y66" s="142"/>
      <c r="Z66" s="289"/>
      <c r="AA66" s="289"/>
      <c r="AB66" s="272"/>
      <c r="AC66" s="90"/>
      <c r="AD66" s="90"/>
      <c r="AE66" s="90"/>
      <c r="AF66" s="90"/>
      <c r="AG66" s="90"/>
      <c r="AH66" s="90"/>
    </row>
    <row r="67" spans="1:34" ht="14.25" customHeight="1" x14ac:dyDescent="0.25">
      <c r="A67" s="7" t="s">
        <v>339</v>
      </c>
      <c r="B67" s="61" t="s">
        <v>340</v>
      </c>
      <c r="C67" s="155"/>
      <c r="D67" s="160"/>
      <c r="E67" s="29"/>
      <c r="F67" s="29"/>
      <c r="G67" s="263"/>
      <c r="H67" s="15"/>
      <c r="I67" s="161">
        <f>'Annual Qualifications '!I63</f>
        <v>0</v>
      </c>
      <c r="J67" s="161">
        <f>'Annual Qualifications '!J63</f>
        <v>0</v>
      </c>
      <c r="K67" s="161">
        <f>'Annual Qualifications '!K63</f>
        <v>0</v>
      </c>
      <c r="L67" s="161">
        <f>'Annual Qualifications '!L63</f>
        <v>0</v>
      </c>
      <c r="M67" s="161">
        <f>'Annual Qualifications '!M63</f>
        <v>0</v>
      </c>
      <c r="N67" s="237">
        <f>Mileage!BS89</f>
        <v>0</v>
      </c>
      <c r="O67" s="291"/>
      <c r="P67" s="163"/>
      <c r="Q67" s="163"/>
      <c r="R67" s="163"/>
      <c r="S67" s="164"/>
      <c r="T67" s="163"/>
      <c r="U67" s="163"/>
      <c r="V67" s="163"/>
      <c r="W67" s="163"/>
      <c r="X67" s="165"/>
      <c r="Y67" s="126"/>
      <c r="Z67" s="293"/>
      <c r="AA67" s="293"/>
      <c r="AB67" s="273"/>
      <c r="AC67" s="161"/>
      <c r="AD67" s="161"/>
      <c r="AE67" s="161"/>
      <c r="AF67" s="161"/>
      <c r="AG67" s="161"/>
      <c r="AH67" s="161"/>
    </row>
    <row r="68" spans="1:34" s="55" customFormat="1" ht="14.25" customHeight="1" x14ac:dyDescent="0.25">
      <c r="A68" s="90" t="s">
        <v>233</v>
      </c>
      <c r="B68" s="138" t="s">
        <v>234</v>
      </c>
      <c r="C68" s="71">
        <v>43109</v>
      </c>
      <c r="D68" s="140">
        <v>43193</v>
      </c>
      <c r="E68" s="28">
        <v>43292</v>
      </c>
      <c r="F68" s="28">
        <v>43375</v>
      </c>
      <c r="G68" s="257" t="s">
        <v>328</v>
      </c>
      <c r="H68" s="13" t="s">
        <v>344</v>
      </c>
      <c r="I68" s="112">
        <f>'Annual Qualifications '!I64</f>
        <v>0</v>
      </c>
      <c r="J68" s="112">
        <f>'Annual Qualifications '!J64</f>
        <v>0</v>
      </c>
      <c r="K68" s="112">
        <f>'Annual Qualifications '!K64</f>
        <v>0</v>
      </c>
      <c r="L68" s="112" t="s">
        <v>378</v>
      </c>
      <c r="M68" s="112">
        <f>'Annual Qualifications '!M64</f>
        <v>0</v>
      </c>
      <c r="N68" s="238">
        <f>Mileage!BS91</f>
        <v>4099</v>
      </c>
      <c r="O68" s="290"/>
      <c r="P68" s="142"/>
      <c r="Q68" s="142"/>
      <c r="R68" s="142"/>
      <c r="S68" s="152"/>
      <c r="T68" s="142"/>
      <c r="U68" s="142"/>
      <c r="V68" s="142"/>
      <c r="W68" s="142"/>
      <c r="X68" s="153"/>
      <c r="Y68" s="142"/>
      <c r="Z68" s="289"/>
      <c r="AA68" s="289"/>
      <c r="AB68" s="272"/>
      <c r="AC68" s="90"/>
      <c r="AD68" s="90"/>
      <c r="AE68" s="90"/>
      <c r="AF68" s="90"/>
      <c r="AG68" s="90"/>
      <c r="AH68" s="90"/>
    </row>
    <row r="69" spans="1:34" ht="14.25" customHeight="1" x14ac:dyDescent="0.25">
      <c r="A69" s="120" t="s">
        <v>247</v>
      </c>
      <c r="B69" s="121" t="s">
        <v>255</v>
      </c>
      <c r="C69" s="159">
        <v>43165</v>
      </c>
      <c r="D69" s="123">
        <v>43256</v>
      </c>
      <c r="E69" s="29">
        <v>43292</v>
      </c>
      <c r="F69" s="29"/>
      <c r="G69" s="258" t="s">
        <v>328</v>
      </c>
      <c r="H69" s="15" t="s">
        <v>344</v>
      </c>
      <c r="I69" s="161">
        <f>'Annual Qualifications '!I65</f>
        <v>0</v>
      </c>
      <c r="J69" s="161">
        <f>'Annual Qualifications '!J65</f>
        <v>0</v>
      </c>
      <c r="K69" s="161">
        <f>'Annual Qualifications '!K65</f>
        <v>0</v>
      </c>
      <c r="L69" s="161">
        <f>'Annual Qualifications '!L65</f>
        <v>0</v>
      </c>
      <c r="M69" s="161">
        <f>'Annual Qualifications '!M65</f>
        <v>0</v>
      </c>
      <c r="N69" s="237">
        <f>Mileage!BS92</f>
        <v>954</v>
      </c>
      <c r="O69" s="287"/>
      <c r="P69" s="126"/>
      <c r="Q69" s="126"/>
      <c r="R69" s="126"/>
      <c r="S69" s="125"/>
      <c r="T69" s="126"/>
      <c r="U69" s="126"/>
      <c r="V69" s="126"/>
      <c r="W69" s="126"/>
      <c r="X69" s="156"/>
      <c r="Y69" s="126"/>
      <c r="Z69" s="288"/>
      <c r="AA69" s="288"/>
      <c r="AB69" s="245"/>
      <c r="AC69" s="97"/>
      <c r="AD69" s="97"/>
      <c r="AE69" s="97"/>
      <c r="AF69" s="97"/>
      <c r="AG69" s="97"/>
      <c r="AH69" s="97"/>
    </row>
    <row r="70" spans="1:34" s="55" customFormat="1" ht="14.25" customHeight="1" x14ac:dyDescent="0.25">
      <c r="A70" s="180" t="s">
        <v>248</v>
      </c>
      <c r="B70" s="138" t="s">
        <v>241</v>
      </c>
      <c r="C70" s="71">
        <v>43137</v>
      </c>
      <c r="D70" s="140">
        <v>43221</v>
      </c>
      <c r="E70" s="28">
        <v>43292</v>
      </c>
      <c r="F70" s="28"/>
      <c r="G70" s="262">
        <v>43239</v>
      </c>
      <c r="H70" s="13"/>
      <c r="I70" s="112">
        <f>'Annual Qualifications '!I66</f>
        <v>0</v>
      </c>
      <c r="J70" s="112">
        <f>'Annual Qualifications '!J66</f>
        <v>0</v>
      </c>
      <c r="K70" s="112">
        <f>'Annual Qualifications '!K66</f>
        <v>0</v>
      </c>
      <c r="L70" s="112">
        <f>'Annual Qualifications '!L66</f>
        <v>0</v>
      </c>
      <c r="M70" s="112">
        <f>'Annual Qualifications '!M66</f>
        <v>0</v>
      </c>
      <c r="N70" s="238">
        <f>Mileage!BS93</f>
        <v>646</v>
      </c>
      <c r="O70" s="290"/>
      <c r="P70" s="142"/>
      <c r="Q70" s="142"/>
      <c r="R70" s="142"/>
      <c r="S70" s="152"/>
      <c r="T70" s="142"/>
      <c r="U70" s="142"/>
      <c r="V70" s="142"/>
      <c r="W70" s="142"/>
      <c r="X70" s="153"/>
      <c r="Y70" s="142"/>
      <c r="Z70" s="289"/>
      <c r="AA70" s="289"/>
      <c r="AB70" s="272"/>
      <c r="AC70" s="90"/>
      <c r="AD70" s="90"/>
      <c r="AE70" s="90"/>
      <c r="AF70" s="90"/>
      <c r="AG70" s="90"/>
      <c r="AH70" s="90"/>
    </row>
    <row r="71" spans="1:34" ht="14.25" customHeight="1" x14ac:dyDescent="0.25">
      <c r="A71" s="60" t="s">
        <v>341</v>
      </c>
      <c r="B71" s="61" t="s">
        <v>342</v>
      </c>
      <c r="C71" s="159"/>
      <c r="D71" s="123"/>
      <c r="E71" s="29"/>
      <c r="F71" s="29"/>
      <c r="G71" s="261"/>
      <c r="H71" s="15"/>
      <c r="I71" s="161">
        <f>'Annual Qualifications '!I67</f>
        <v>0</v>
      </c>
      <c r="J71" s="161">
        <f>'Annual Qualifications '!J67</f>
        <v>0</v>
      </c>
      <c r="K71" s="161">
        <f>'Annual Qualifications '!K67</f>
        <v>0</v>
      </c>
      <c r="L71" s="161">
        <f>'Annual Qualifications '!L67</f>
        <v>0</v>
      </c>
      <c r="M71" s="161">
        <f>'Annual Qualifications '!M67</f>
        <v>0</v>
      </c>
      <c r="N71" s="237">
        <f>Mileage!BS94</f>
        <v>0</v>
      </c>
      <c r="O71" s="287"/>
      <c r="P71" s="126"/>
      <c r="Q71" s="126"/>
      <c r="R71" s="126"/>
      <c r="S71" s="125"/>
      <c r="T71" s="126"/>
      <c r="U71" s="126"/>
      <c r="V71" s="126"/>
      <c r="W71" s="126"/>
      <c r="X71" s="156"/>
      <c r="Y71" s="126"/>
      <c r="Z71" s="288"/>
      <c r="AA71" s="288"/>
      <c r="AB71" s="245"/>
      <c r="AC71" s="97"/>
      <c r="AD71" s="97"/>
      <c r="AE71" s="97"/>
      <c r="AF71" s="97"/>
      <c r="AG71" s="97"/>
      <c r="AH71" s="97"/>
    </row>
    <row r="72" spans="1:34" s="55" customFormat="1" ht="14.25" customHeight="1" x14ac:dyDescent="0.25">
      <c r="A72" s="180" t="s">
        <v>257</v>
      </c>
      <c r="B72" s="138" t="s">
        <v>258</v>
      </c>
      <c r="C72" s="71">
        <v>43109</v>
      </c>
      <c r="D72" s="140">
        <v>43193</v>
      </c>
      <c r="E72" s="28">
        <v>43292</v>
      </c>
      <c r="F72" s="28">
        <v>43375</v>
      </c>
      <c r="G72" s="262"/>
      <c r="H72" s="13"/>
      <c r="I72" s="112">
        <f>'Annual Qualifications '!I68</f>
        <v>0</v>
      </c>
      <c r="J72" s="112">
        <f>'Annual Qualifications '!J68</f>
        <v>0</v>
      </c>
      <c r="K72" s="112">
        <f>'Annual Qualifications '!K68</f>
        <v>0</v>
      </c>
      <c r="L72" s="112">
        <f>'Annual Qualifications '!L68</f>
        <v>0</v>
      </c>
      <c r="M72" s="112">
        <f>'Annual Qualifications '!M68</f>
        <v>0</v>
      </c>
      <c r="N72" s="238">
        <f>Mileage!BS96</f>
        <v>1264</v>
      </c>
      <c r="O72" s="290"/>
      <c r="P72" s="142"/>
      <c r="Q72" s="142"/>
      <c r="R72" s="142"/>
      <c r="S72" s="152"/>
      <c r="T72" s="142"/>
      <c r="U72" s="142"/>
      <c r="V72" s="142"/>
      <c r="W72" s="142"/>
      <c r="X72" s="153"/>
      <c r="Y72" s="142"/>
      <c r="Z72" s="289"/>
      <c r="AA72" s="289"/>
      <c r="AB72" s="272"/>
      <c r="AC72" s="90"/>
      <c r="AD72" s="90"/>
      <c r="AE72" s="90"/>
      <c r="AF72" s="90"/>
      <c r="AG72" s="90"/>
      <c r="AH72" s="90"/>
    </row>
    <row r="73" spans="1:34" ht="14.25" customHeight="1" x14ac:dyDescent="0.25">
      <c r="A73" s="120" t="s">
        <v>286</v>
      </c>
      <c r="B73" s="121" t="s">
        <v>287</v>
      </c>
      <c r="C73" s="159">
        <v>43109</v>
      </c>
      <c r="D73" s="123">
        <v>43193</v>
      </c>
      <c r="E73" s="29">
        <v>43319</v>
      </c>
      <c r="F73" s="29">
        <v>43375</v>
      </c>
      <c r="G73" s="261"/>
      <c r="H73" s="15"/>
      <c r="I73" s="161">
        <f>'Annual Qualifications '!I69</f>
        <v>0</v>
      </c>
      <c r="J73" s="161">
        <f>'Annual Qualifications '!J69</f>
        <v>0</v>
      </c>
      <c r="K73" s="161">
        <f>'Annual Qualifications '!K69</f>
        <v>0</v>
      </c>
      <c r="L73" s="161">
        <f>'Annual Qualifications '!L69</f>
        <v>0</v>
      </c>
      <c r="M73" s="161">
        <f>'Annual Qualifications '!M69</f>
        <v>0</v>
      </c>
      <c r="N73" s="237">
        <f>Mileage!BS97</f>
        <v>727</v>
      </c>
      <c r="O73" s="287"/>
      <c r="P73" s="126"/>
      <c r="Q73" s="126"/>
      <c r="R73" s="126"/>
      <c r="S73" s="125"/>
      <c r="T73" s="126"/>
      <c r="U73" s="126"/>
      <c r="V73" s="126"/>
      <c r="W73" s="126"/>
      <c r="X73" s="156"/>
      <c r="Y73" s="126"/>
      <c r="Z73" s="288"/>
      <c r="AA73" s="288"/>
      <c r="AB73" s="245"/>
      <c r="AC73" s="97"/>
      <c r="AD73" s="97"/>
      <c r="AE73" s="97"/>
      <c r="AF73" s="97"/>
      <c r="AG73" s="97"/>
      <c r="AH73" s="97"/>
    </row>
    <row r="74" spans="1:34" ht="14.25" customHeight="1" x14ac:dyDescent="0.25">
      <c r="A74" s="180" t="s">
        <v>297</v>
      </c>
      <c r="B74" s="138" t="s">
        <v>298</v>
      </c>
      <c r="C74" s="71">
        <v>43165</v>
      </c>
      <c r="D74" s="140">
        <v>43193</v>
      </c>
      <c r="E74" s="28">
        <v>43319</v>
      </c>
      <c r="F74" s="28">
        <v>43375</v>
      </c>
      <c r="G74" s="257" t="s">
        <v>328</v>
      </c>
      <c r="H74" s="13"/>
      <c r="I74" s="112">
        <f>'Annual Qualifications '!I70</f>
        <v>0</v>
      </c>
      <c r="J74" s="112">
        <f>'Annual Qualifications '!J70</f>
        <v>0</v>
      </c>
      <c r="K74" s="112">
        <f>'Annual Qualifications '!K70</f>
        <v>0</v>
      </c>
      <c r="L74" s="112" t="str">
        <f>'Annual Qualifications '!L70</f>
        <v>R2R</v>
      </c>
      <c r="M74" s="112">
        <f>'Annual Qualifications '!M70</f>
        <v>0</v>
      </c>
      <c r="N74" s="238">
        <f>Mileage!BS98</f>
        <v>3069</v>
      </c>
      <c r="O74" s="290"/>
      <c r="P74" s="142"/>
      <c r="Q74" s="142"/>
      <c r="R74" s="142"/>
      <c r="S74" s="152"/>
      <c r="T74" s="142"/>
      <c r="U74" s="142"/>
      <c r="V74" s="142"/>
      <c r="W74" s="142"/>
      <c r="X74" s="153"/>
      <c r="Y74" s="142"/>
      <c r="Z74" s="289"/>
      <c r="AA74" s="357"/>
      <c r="AB74" s="272"/>
      <c r="AC74" s="90"/>
      <c r="AD74" s="90"/>
      <c r="AE74" s="90"/>
      <c r="AF74" s="90"/>
      <c r="AG74" s="90"/>
      <c r="AH74" s="90"/>
    </row>
    <row r="75" spans="1:34" s="40" customFormat="1" ht="14.25" customHeight="1" x14ac:dyDescent="0.25">
      <c r="A75" s="431" t="s">
        <v>308</v>
      </c>
      <c r="B75" s="432" t="s">
        <v>309</v>
      </c>
      <c r="C75" s="433"/>
      <c r="D75" s="434">
        <v>43193</v>
      </c>
      <c r="E75" s="421"/>
      <c r="F75" s="421"/>
      <c r="G75" s="435"/>
      <c r="H75" s="422"/>
      <c r="I75" s="436">
        <f>'Annual Qualifications '!I71</f>
        <v>0</v>
      </c>
      <c r="J75" s="436">
        <f>'Annual Qualifications '!J71</f>
        <v>0</v>
      </c>
      <c r="K75" s="436">
        <f>'Annual Qualifications '!K71</f>
        <v>0</v>
      </c>
      <c r="L75" s="436">
        <f>'Annual Qualifications '!L71</f>
        <v>0</v>
      </c>
      <c r="M75" s="436">
        <f>'Annual Qualifications '!M71</f>
        <v>0</v>
      </c>
      <c r="N75" s="437">
        <f>Mileage!BS99</f>
        <v>526</v>
      </c>
      <c r="O75" s="438"/>
      <c r="P75" s="409"/>
      <c r="Q75" s="409"/>
      <c r="R75" s="409"/>
      <c r="S75" s="439"/>
      <c r="T75" s="409"/>
      <c r="U75" s="409"/>
      <c r="V75" s="409"/>
      <c r="W75" s="409"/>
      <c r="X75" s="440"/>
      <c r="Y75" s="409"/>
      <c r="Z75" s="441"/>
      <c r="AA75" s="442"/>
      <c r="AB75" s="443"/>
      <c r="AC75" s="400"/>
      <c r="AD75" s="400"/>
      <c r="AE75" s="400"/>
      <c r="AF75" s="400"/>
      <c r="AG75" s="400"/>
      <c r="AH75" s="400"/>
    </row>
    <row r="76" spans="1:34" ht="14.25" customHeight="1" x14ac:dyDescent="0.25">
      <c r="A76" s="428" t="s">
        <v>331</v>
      </c>
      <c r="B76" s="320" t="s">
        <v>336</v>
      </c>
      <c r="C76" s="71"/>
      <c r="D76" s="140"/>
      <c r="E76" s="28">
        <v>43292</v>
      </c>
      <c r="F76" s="28"/>
      <c r="G76" s="262"/>
      <c r="H76" s="13"/>
      <c r="I76" s="112">
        <f>'Annual Qualifications '!I72</f>
        <v>0</v>
      </c>
      <c r="J76" s="112">
        <f>'Annual Qualifications '!J72</f>
        <v>0</v>
      </c>
      <c r="K76" s="112">
        <f>'Annual Qualifications '!K72</f>
        <v>0</v>
      </c>
      <c r="L76" s="112">
        <f>'Annual Qualifications '!L72</f>
        <v>0</v>
      </c>
      <c r="M76" s="112">
        <f>'Annual Qualifications '!M72</f>
        <v>0</v>
      </c>
      <c r="N76" s="360">
        <f>Mileage!BS100</f>
        <v>30</v>
      </c>
      <c r="O76" s="359"/>
      <c r="P76" s="142"/>
      <c r="Q76" s="142"/>
      <c r="R76" s="142"/>
      <c r="S76" s="152"/>
      <c r="T76" s="142"/>
      <c r="U76" s="142"/>
      <c r="V76" s="142"/>
      <c r="W76" s="142"/>
      <c r="X76" s="142"/>
      <c r="Y76" s="142"/>
      <c r="Z76" s="355"/>
      <c r="AA76" s="357"/>
      <c r="AB76" s="272"/>
      <c r="AC76" s="90"/>
      <c r="AD76" s="90"/>
      <c r="AE76" s="90"/>
      <c r="AF76" s="90"/>
      <c r="AG76" s="90"/>
      <c r="AH76" s="90"/>
    </row>
    <row r="77" spans="1:34" s="40" customFormat="1" ht="14.25" customHeight="1" x14ac:dyDescent="0.25">
      <c r="A77" s="444" t="s">
        <v>349</v>
      </c>
      <c r="B77" s="444" t="s">
        <v>350</v>
      </c>
      <c r="C77" s="433"/>
      <c r="D77" s="434"/>
      <c r="E77" s="421">
        <v>43319</v>
      </c>
      <c r="F77" s="421"/>
      <c r="G77" s="435"/>
      <c r="H77" s="422"/>
      <c r="I77" s="436">
        <f>'Annual Qualifications '!I73</f>
        <v>0</v>
      </c>
      <c r="J77" s="436">
        <f>'Annual Qualifications '!J73</f>
        <v>0</v>
      </c>
      <c r="K77" s="436">
        <f>'Annual Qualifications '!K73</f>
        <v>0</v>
      </c>
      <c r="L77" s="436">
        <f>'Annual Qualifications '!L73</f>
        <v>0</v>
      </c>
      <c r="M77" s="436">
        <f>'Annual Qualifications '!M73</f>
        <v>0</v>
      </c>
      <c r="N77" s="437">
        <f>Mileage!BS101</f>
        <v>178</v>
      </c>
      <c r="O77" s="438"/>
      <c r="P77" s="409"/>
      <c r="Q77" s="409"/>
      <c r="R77" s="409"/>
      <c r="S77" s="439"/>
      <c r="T77" s="409"/>
      <c r="U77" s="409"/>
      <c r="V77" s="409"/>
      <c r="W77" s="409"/>
      <c r="X77" s="409"/>
      <c r="Y77" s="409"/>
      <c r="Z77" s="441"/>
      <c r="AA77" s="442"/>
      <c r="AB77" s="443"/>
      <c r="AC77" s="400"/>
      <c r="AD77" s="400"/>
      <c r="AE77" s="400"/>
      <c r="AF77" s="400"/>
      <c r="AG77" s="400"/>
      <c r="AH77" s="400"/>
    </row>
    <row r="78" spans="1:34" ht="14.25" customHeight="1" x14ac:dyDescent="0.25">
      <c r="A78" s="138" t="s">
        <v>141</v>
      </c>
      <c r="B78" s="138" t="s">
        <v>143</v>
      </c>
      <c r="C78" s="71">
        <v>43137</v>
      </c>
      <c r="D78" s="140">
        <v>43221</v>
      </c>
      <c r="E78" s="429">
        <v>43319</v>
      </c>
      <c r="F78" s="28"/>
      <c r="G78" s="262" t="s">
        <v>328</v>
      </c>
      <c r="H78" s="13"/>
      <c r="I78" s="112">
        <f>'Annual Qualifications '!I74</f>
        <v>0</v>
      </c>
      <c r="J78" s="112">
        <f>'Annual Qualifications '!J74</f>
        <v>0</v>
      </c>
      <c r="K78" s="112">
        <f>'Annual Qualifications '!K74</f>
        <v>0</v>
      </c>
      <c r="L78" s="112">
        <f>'Annual Qualifications '!L74</f>
        <v>0</v>
      </c>
      <c r="M78" s="112">
        <f>'Annual Qualifications '!M74</f>
        <v>0</v>
      </c>
      <c r="N78" s="360">
        <f>Mileage!BS102</f>
        <v>2964</v>
      </c>
      <c r="O78" s="359">
        <v>42866</v>
      </c>
      <c r="P78" s="266">
        <v>43449</v>
      </c>
      <c r="Q78" s="142"/>
      <c r="R78" s="142"/>
      <c r="S78" s="152"/>
      <c r="T78" s="142"/>
      <c r="U78" s="142"/>
      <c r="V78" s="142"/>
      <c r="W78" s="142"/>
      <c r="X78" s="142"/>
      <c r="Y78" s="142"/>
      <c r="Z78" s="355"/>
      <c r="AA78" s="357"/>
      <c r="AB78" s="154"/>
      <c r="AC78" s="90"/>
      <c r="AD78" s="90"/>
      <c r="AE78" s="90"/>
      <c r="AF78" s="90"/>
      <c r="AG78" s="90"/>
      <c r="AH78" s="90"/>
    </row>
    <row r="79" spans="1:34" s="40" customFormat="1" ht="14.25" customHeight="1" x14ac:dyDescent="0.25">
      <c r="A79" s="445" t="s">
        <v>352</v>
      </c>
      <c r="B79" s="445" t="s">
        <v>353</v>
      </c>
      <c r="C79" s="433"/>
      <c r="D79" s="434"/>
      <c r="E79" s="421">
        <v>43319</v>
      </c>
      <c r="F79" s="421">
        <v>43375</v>
      </c>
      <c r="G79" s="435"/>
      <c r="H79" s="422"/>
      <c r="I79" s="400">
        <f>'Annual Qualifications '!I75</f>
        <v>0</v>
      </c>
      <c r="J79" s="400">
        <f>'Annual Qualifications '!J75</f>
        <v>0</v>
      </c>
      <c r="K79" s="400">
        <f>'Annual Qualifications '!K75</f>
        <v>0</v>
      </c>
      <c r="L79" s="400">
        <f>'Annual Qualifications '!L75</f>
        <v>0</v>
      </c>
      <c r="M79" s="400">
        <f>'Annual Qualifications '!M75</f>
        <v>0</v>
      </c>
      <c r="N79" s="437">
        <f>Mileage!BS103</f>
        <v>821</v>
      </c>
      <c r="O79" s="438"/>
      <c r="P79" s="409"/>
      <c r="Q79" s="409"/>
      <c r="R79" s="409"/>
      <c r="S79" s="439"/>
      <c r="T79" s="409"/>
      <c r="U79" s="409"/>
      <c r="V79" s="409"/>
      <c r="W79" s="409"/>
      <c r="X79" s="409"/>
      <c r="Y79" s="409"/>
      <c r="Z79" s="441"/>
      <c r="AA79" s="442"/>
      <c r="AB79" s="446"/>
      <c r="AC79" s="400"/>
      <c r="AD79" s="400"/>
      <c r="AE79" s="400"/>
      <c r="AF79" s="400"/>
      <c r="AG79" s="400"/>
      <c r="AH79" s="400"/>
    </row>
    <row r="80" spans="1:34" ht="14.25" customHeight="1" x14ac:dyDescent="0.25">
      <c r="A80" s="320" t="s">
        <v>361</v>
      </c>
      <c r="B80" s="8" t="s">
        <v>362</v>
      </c>
      <c r="C80" s="71"/>
      <c r="D80" s="140"/>
      <c r="E80" s="28"/>
      <c r="F80" s="28">
        <v>43375</v>
      </c>
      <c r="G80" s="262"/>
      <c r="H80" s="13"/>
      <c r="I80" s="90">
        <f>'Annual Qualifications '!I76</f>
        <v>0</v>
      </c>
      <c r="J80" s="90">
        <f>'Annual Qualifications '!J76</f>
        <v>0</v>
      </c>
      <c r="K80" s="90">
        <f>'Annual Qualifications '!K76</f>
        <v>0</v>
      </c>
      <c r="L80" s="90">
        <f>'Annual Qualifications '!L76</f>
        <v>0</v>
      </c>
      <c r="M80" s="90">
        <f>'Annual Qualifications '!M76</f>
        <v>0</v>
      </c>
      <c r="N80" s="360">
        <f>Mileage!BS104</f>
        <v>10</v>
      </c>
      <c r="O80" s="359"/>
      <c r="P80" s="142"/>
      <c r="Q80" s="142"/>
      <c r="R80" s="142"/>
      <c r="S80" s="152"/>
      <c r="T80" s="142"/>
      <c r="U80" s="142"/>
      <c r="V80" s="142"/>
      <c r="W80" s="142"/>
      <c r="X80" s="142"/>
      <c r="Y80" s="142"/>
      <c r="Z80" s="355"/>
      <c r="AA80" s="357"/>
      <c r="AB80" s="154"/>
      <c r="AC80" s="90"/>
      <c r="AD80" s="90"/>
      <c r="AE80" s="90"/>
      <c r="AF80" s="90"/>
      <c r="AG80" s="90"/>
      <c r="AH80" s="90"/>
    </row>
    <row r="81" spans="1:34" s="40" customFormat="1" ht="14.25" customHeight="1" x14ac:dyDescent="0.25">
      <c r="A81" s="445" t="s">
        <v>359</v>
      </c>
      <c r="B81" s="447" t="s">
        <v>360</v>
      </c>
      <c r="C81" s="433"/>
      <c r="D81" s="434"/>
      <c r="E81" s="421"/>
      <c r="F81" s="421"/>
      <c r="G81" s="435"/>
      <c r="H81" s="422"/>
      <c r="I81" s="400">
        <f>'Annual Qualifications '!I77</f>
        <v>0</v>
      </c>
      <c r="J81" s="400">
        <f>'Annual Qualifications '!J77</f>
        <v>0</v>
      </c>
      <c r="K81" s="400">
        <f>'Annual Qualifications '!K77</f>
        <v>0</v>
      </c>
      <c r="L81" s="400">
        <f>'Annual Qualifications '!L77</f>
        <v>0</v>
      </c>
      <c r="M81" s="400">
        <f>'Annual Qualifications '!M77</f>
        <v>0</v>
      </c>
      <c r="N81" s="437">
        <f>Mileage!BS105</f>
        <v>233</v>
      </c>
      <c r="O81" s="438"/>
      <c r="P81" s="409"/>
      <c r="Q81" s="409"/>
      <c r="R81" s="409"/>
      <c r="S81" s="439"/>
      <c r="T81" s="409"/>
      <c r="U81" s="409"/>
      <c r="V81" s="409"/>
      <c r="W81" s="409"/>
      <c r="X81" s="409"/>
      <c r="Y81" s="409"/>
      <c r="Z81" s="441"/>
      <c r="AA81" s="442"/>
      <c r="AB81" s="446"/>
      <c r="AC81" s="400"/>
      <c r="AD81" s="400"/>
      <c r="AE81" s="400"/>
      <c r="AF81" s="400"/>
      <c r="AG81" s="400"/>
      <c r="AH81" s="400"/>
    </row>
    <row r="82" spans="1:34" ht="14.25" customHeight="1" x14ac:dyDescent="0.25">
      <c r="A82" s="320" t="s">
        <v>365</v>
      </c>
      <c r="B82" s="8" t="s">
        <v>366</v>
      </c>
      <c r="C82" s="71"/>
      <c r="D82" s="140"/>
      <c r="E82" s="28"/>
      <c r="F82" s="28"/>
      <c r="G82" s="262"/>
      <c r="H82" s="13"/>
      <c r="I82" s="90">
        <f>'Annual Qualifications '!I78</f>
        <v>0</v>
      </c>
      <c r="J82" s="90">
        <f>'Annual Qualifications '!J78</f>
        <v>0</v>
      </c>
      <c r="K82" s="90">
        <f>'Annual Qualifications '!K78</f>
        <v>0</v>
      </c>
      <c r="L82" s="90">
        <f>'Annual Qualifications '!L78</f>
        <v>0</v>
      </c>
      <c r="M82" s="90">
        <f>'Annual Qualifications '!M78</f>
        <v>0</v>
      </c>
      <c r="N82" s="360">
        <f>Mileage!BS106</f>
        <v>26</v>
      </c>
      <c r="O82" s="359"/>
      <c r="P82" s="142"/>
      <c r="Q82" s="142"/>
      <c r="R82" s="142"/>
      <c r="S82" s="152"/>
      <c r="T82" s="142"/>
      <c r="U82" s="142"/>
      <c r="V82" s="142"/>
      <c r="W82" s="142"/>
      <c r="X82" s="142"/>
      <c r="Y82" s="142"/>
      <c r="Z82" s="355"/>
      <c r="AA82" s="357"/>
      <c r="AB82" s="154"/>
      <c r="AC82" s="90"/>
      <c r="AD82" s="90"/>
      <c r="AE82" s="90"/>
      <c r="AF82" s="90"/>
      <c r="AG82" s="90"/>
      <c r="AH82" s="90"/>
    </row>
    <row r="83" spans="1:34" s="40" customFormat="1" ht="14.25" customHeight="1" x14ac:dyDescent="0.25">
      <c r="A83" s="444" t="s">
        <v>383</v>
      </c>
      <c r="B83" s="448" t="s">
        <v>384</v>
      </c>
      <c r="C83" s="433"/>
      <c r="D83" s="434"/>
      <c r="E83" s="421"/>
      <c r="F83" s="421"/>
      <c r="G83" s="435"/>
      <c r="H83" s="422"/>
      <c r="I83" s="400"/>
      <c r="J83" s="400"/>
      <c r="K83" s="400"/>
      <c r="L83" s="400"/>
      <c r="M83" s="400"/>
      <c r="N83" s="437">
        <f>Mileage!BS107</f>
        <v>0</v>
      </c>
      <c r="O83" s="438"/>
      <c r="P83" s="409"/>
      <c r="Q83" s="409"/>
      <c r="R83" s="409"/>
      <c r="S83" s="439"/>
      <c r="T83" s="409"/>
      <c r="U83" s="409"/>
      <c r="V83" s="409"/>
      <c r="W83" s="409"/>
      <c r="X83" s="409"/>
      <c r="Y83" s="409"/>
      <c r="Z83" s="441"/>
      <c r="AA83" s="442"/>
      <c r="AB83" s="446"/>
      <c r="AC83" s="400"/>
      <c r="AD83" s="400"/>
      <c r="AE83" s="400"/>
      <c r="AF83" s="400"/>
      <c r="AG83" s="400"/>
      <c r="AH83" s="400"/>
    </row>
    <row r="84" spans="1:34" ht="14.25" customHeight="1" x14ac:dyDescent="0.25">
      <c r="A84" s="69" t="s">
        <v>82</v>
      </c>
      <c r="B84" s="70" t="str">
        <f>HYPERLINK("http://www.combatvet.org/members/showMember.asp?LID=14913","PAMELA ""PJ"" BUNKER")</f>
        <v>PAMELA "PJ" BUNKER</v>
      </c>
      <c r="C84" s="127">
        <v>43165</v>
      </c>
      <c r="D84" s="323">
        <v>43193</v>
      </c>
      <c r="E84" s="324">
        <v>43319</v>
      </c>
      <c r="F84" s="351">
        <v>43375</v>
      </c>
      <c r="G84" s="257" t="s">
        <v>328</v>
      </c>
      <c r="H84" s="325"/>
      <c r="I84" s="70" t="s">
        <v>43</v>
      </c>
      <c r="J84" s="70" t="s">
        <v>189</v>
      </c>
      <c r="K84" s="70" t="s">
        <v>238</v>
      </c>
      <c r="L84" s="70" t="s">
        <v>219</v>
      </c>
      <c r="M84" s="70" t="s">
        <v>235</v>
      </c>
      <c r="N84" s="326">
        <f>Mileage!BS108</f>
        <v>25749</v>
      </c>
      <c r="O84" s="274">
        <v>41860</v>
      </c>
      <c r="P84" s="327">
        <v>42283</v>
      </c>
      <c r="Q84" s="327">
        <v>42283</v>
      </c>
      <c r="R84" s="327">
        <v>42675</v>
      </c>
      <c r="S84" s="76">
        <v>42857</v>
      </c>
      <c r="T84" s="327">
        <v>43011</v>
      </c>
      <c r="U84" s="266">
        <v>43449</v>
      </c>
      <c r="V84" s="77"/>
      <c r="W84" s="78"/>
      <c r="X84" s="78"/>
      <c r="Y84" s="242"/>
      <c r="Z84" s="356"/>
      <c r="AA84" s="358"/>
      <c r="AB84" s="268">
        <v>42371</v>
      </c>
      <c r="AC84" s="79">
        <v>42476</v>
      </c>
      <c r="AD84" s="73"/>
      <c r="AE84" s="73"/>
      <c r="AF84" s="73"/>
      <c r="AG84" s="73"/>
      <c r="AH84" s="73"/>
    </row>
    <row r="85" spans="1:34" s="40" customFormat="1" ht="14.25" customHeight="1" x14ac:dyDescent="0.25">
      <c r="A85" s="449" t="s">
        <v>83</v>
      </c>
      <c r="B85" s="450" t="s">
        <v>84</v>
      </c>
      <c r="C85" s="401">
        <v>43137</v>
      </c>
      <c r="D85" s="402">
        <v>43221</v>
      </c>
      <c r="E85" s="421">
        <v>43319</v>
      </c>
      <c r="F85" s="421"/>
      <c r="G85" s="404" t="s">
        <v>328</v>
      </c>
      <c r="H85" s="422"/>
      <c r="I85" s="405" t="s">
        <v>43</v>
      </c>
      <c r="J85" s="405">
        <f>'Annual Qualifications '!J81</f>
        <v>0</v>
      </c>
      <c r="K85" s="405">
        <f>'Annual Qualifications '!K81</f>
        <v>0</v>
      </c>
      <c r="L85" s="405">
        <f>'Annual Qualifications '!L81</f>
        <v>0</v>
      </c>
      <c r="M85" s="405">
        <f>'Annual Qualifications '!M81</f>
        <v>0</v>
      </c>
      <c r="N85" s="406">
        <f>Mileage!BS109</f>
        <v>17474</v>
      </c>
      <c r="O85" s="407">
        <v>42283</v>
      </c>
      <c r="P85" s="397">
        <v>42283</v>
      </c>
      <c r="Q85" s="397">
        <v>42283</v>
      </c>
      <c r="R85" s="397">
        <v>42647</v>
      </c>
      <c r="S85" s="396">
        <v>43011</v>
      </c>
      <c r="T85" s="398">
        <v>43449</v>
      </c>
      <c r="U85" s="423"/>
      <c r="V85" s="423"/>
      <c r="W85" s="408"/>
      <c r="X85" s="408"/>
      <c r="Y85" s="409"/>
      <c r="Z85" s="451"/>
      <c r="AA85" s="410"/>
      <c r="AB85" s="411">
        <v>42283</v>
      </c>
      <c r="AC85" s="412">
        <v>42540</v>
      </c>
      <c r="AD85" s="413"/>
      <c r="AE85" s="413"/>
      <c r="AF85" s="413"/>
      <c r="AG85" s="413"/>
      <c r="AH85" s="413"/>
    </row>
    <row r="86" spans="1:34" ht="14.25" customHeight="1" x14ac:dyDescent="0.25">
      <c r="A86" s="182" t="s">
        <v>85</v>
      </c>
      <c r="B86" s="183" t="s">
        <v>86</v>
      </c>
      <c r="C86" s="91">
        <v>43137</v>
      </c>
      <c r="D86" s="92">
        <v>43221</v>
      </c>
      <c r="E86" s="28">
        <v>43319</v>
      </c>
      <c r="F86" s="28"/>
      <c r="G86" s="257" t="s">
        <v>328</v>
      </c>
      <c r="H86" s="13"/>
      <c r="I86" s="73" t="s">
        <v>43</v>
      </c>
      <c r="J86" s="73">
        <f>'Annual Qualifications '!J82</f>
        <v>0</v>
      </c>
      <c r="K86" s="73">
        <f>'Annual Qualifications '!K82</f>
        <v>0</v>
      </c>
      <c r="L86" s="73">
        <v>0</v>
      </c>
      <c r="M86" s="73">
        <f>'Annual Qualifications '!M82</f>
        <v>0</v>
      </c>
      <c r="N86" s="74">
        <f>Mileage!BS110</f>
        <v>15728</v>
      </c>
      <c r="O86" s="278">
        <v>42283</v>
      </c>
      <c r="P86" s="75">
        <v>42283</v>
      </c>
      <c r="Q86" s="75">
        <v>42283</v>
      </c>
      <c r="R86" s="75">
        <v>42647</v>
      </c>
      <c r="S86" s="94">
        <v>43011</v>
      </c>
      <c r="T86" s="266">
        <v>43449</v>
      </c>
      <c r="U86" s="106"/>
      <c r="V86" s="106"/>
      <c r="W86" s="107"/>
      <c r="X86" s="107"/>
      <c r="Y86" s="142"/>
      <c r="Z86" s="282"/>
      <c r="AA86" s="282"/>
      <c r="AB86" s="270">
        <v>42283</v>
      </c>
      <c r="AC86" s="95">
        <v>42540</v>
      </c>
      <c r="AD86" s="93"/>
      <c r="AE86" s="93"/>
      <c r="AF86" s="93"/>
      <c r="AG86" s="93"/>
      <c r="AH86" s="93"/>
    </row>
    <row r="87" spans="1:34" s="40" customFormat="1" ht="14.25" customHeight="1" x14ac:dyDescent="0.25">
      <c r="A87" s="452" t="s">
        <v>87</v>
      </c>
      <c r="B87" s="432" t="s">
        <v>88</v>
      </c>
      <c r="C87" s="401">
        <v>43109</v>
      </c>
      <c r="D87" s="402">
        <v>43221</v>
      </c>
      <c r="E87" s="421">
        <v>43292</v>
      </c>
      <c r="F87" s="421"/>
      <c r="G87" s="404" t="s">
        <v>328</v>
      </c>
      <c r="H87" s="422"/>
      <c r="I87" s="405">
        <f>'Annual Qualifications '!I83</f>
        <v>0</v>
      </c>
      <c r="J87" s="405">
        <f>'Annual Qualifications '!J83</f>
        <v>0</v>
      </c>
      <c r="K87" s="405">
        <f>'Annual Qualifications '!K83</f>
        <v>0</v>
      </c>
      <c r="L87" s="405" t="s">
        <v>219</v>
      </c>
      <c r="M87" s="405">
        <f>'Annual Qualifications '!M83</f>
        <v>0</v>
      </c>
      <c r="N87" s="406">
        <f>Mileage!BS111</f>
        <v>15634</v>
      </c>
      <c r="O87" s="407">
        <v>42283</v>
      </c>
      <c r="P87" s="397">
        <v>42283</v>
      </c>
      <c r="Q87" s="397">
        <v>42350</v>
      </c>
      <c r="R87" s="397">
        <v>42675</v>
      </c>
      <c r="S87" s="396">
        <v>43011</v>
      </c>
      <c r="T87" s="398">
        <v>43449</v>
      </c>
      <c r="U87" s="423"/>
      <c r="V87" s="423"/>
      <c r="W87" s="408"/>
      <c r="X87" s="408"/>
      <c r="Y87" s="409"/>
      <c r="Z87" s="410"/>
      <c r="AA87" s="410"/>
      <c r="AB87" s="411">
        <v>42540</v>
      </c>
      <c r="AC87" s="413"/>
      <c r="AD87" s="413"/>
      <c r="AE87" s="413"/>
      <c r="AF87" s="413"/>
      <c r="AG87" s="413"/>
      <c r="AH87" s="413"/>
    </row>
    <row r="88" spans="1:34" ht="14.25" customHeight="1" x14ac:dyDescent="0.25">
      <c r="A88" s="185" t="s">
        <v>137</v>
      </c>
      <c r="B88" s="138" t="s">
        <v>138</v>
      </c>
      <c r="C88" s="91">
        <v>43137</v>
      </c>
      <c r="D88" s="92">
        <v>43193</v>
      </c>
      <c r="E88" s="28">
        <v>43319</v>
      </c>
      <c r="F88" s="28"/>
      <c r="G88" s="257" t="s">
        <v>328</v>
      </c>
      <c r="H88" s="13"/>
      <c r="I88" s="73">
        <f>'Annual Qualifications '!I84</f>
        <v>0</v>
      </c>
      <c r="J88" s="73">
        <f>'Annual Qualifications '!J84</f>
        <v>0</v>
      </c>
      <c r="K88" s="73">
        <f>'Annual Qualifications '!K84</f>
        <v>0</v>
      </c>
      <c r="L88" s="73">
        <f>'Annual Qualifications '!L84</f>
        <v>0</v>
      </c>
      <c r="M88" s="73">
        <f>'Annual Qualifications '!M84</f>
        <v>0</v>
      </c>
      <c r="N88" s="74">
        <f>Mileage!BS113</f>
        <v>132</v>
      </c>
      <c r="O88" s="281"/>
      <c r="P88" s="106"/>
      <c r="Q88" s="106"/>
      <c r="R88" s="106"/>
      <c r="S88" s="94"/>
      <c r="T88" s="106"/>
      <c r="U88" s="106"/>
      <c r="V88" s="106"/>
      <c r="W88" s="107"/>
      <c r="X88" s="107"/>
      <c r="Y88" s="142"/>
      <c r="Z88" s="282"/>
      <c r="AA88" s="282"/>
      <c r="AB88" s="143"/>
      <c r="AC88" s="93"/>
      <c r="AD88" s="93"/>
      <c r="AE88" s="93"/>
      <c r="AF88" s="93"/>
      <c r="AG88" s="93"/>
      <c r="AH88" s="93"/>
    </row>
    <row r="89" spans="1:34" s="40" customFormat="1" ht="14.25" customHeight="1" x14ac:dyDescent="0.25">
      <c r="A89" s="453" t="s">
        <v>180</v>
      </c>
      <c r="B89" s="432" t="s">
        <v>181</v>
      </c>
      <c r="C89" s="401">
        <v>43109</v>
      </c>
      <c r="D89" s="402">
        <v>43193</v>
      </c>
      <c r="E89" s="421">
        <v>43292</v>
      </c>
      <c r="F89" s="421"/>
      <c r="G89" s="404" t="s">
        <v>328</v>
      </c>
      <c r="H89" s="422"/>
      <c r="I89" s="405">
        <f>'Annual Qualifications '!I85</f>
        <v>0</v>
      </c>
      <c r="J89" s="405">
        <f>'Annual Qualifications '!J85</f>
        <v>0</v>
      </c>
      <c r="K89" s="405">
        <f>'Annual Qualifications '!K85</f>
        <v>0</v>
      </c>
      <c r="L89" s="405">
        <f>'Annual Qualifications '!L85</f>
        <v>0</v>
      </c>
      <c r="M89" s="405">
        <f>'Annual Qualifications '!M85</f>
        <v>0</v>
      </c>
      <c r="N89" s="406">
        <f>Mileage!BS114</f>
        <v>1265</v>
      </c>
      <c r="O89" s="407">
        <v>42711</v>
      </c>
      <c r="P89" s="423"/>
      <c r="Q89" s="423"/>
      <c r="R89" s="423"/>
      <c r="S89" s="396"/>
      <c r="T89" s="423"/>
      <c r="U89" s="423"/>
      <c r="V89" s="423"/>
      <c r="W89" s="408"/>
      <c r="X89" s="408"/>
      <c r="Y89" s="409"/>
      <c r="Z89" s="410"/>
      <c r="AA89" s="410"/>
      <c r="AB89" s="424"/>
      <c r="AC89" s="413"/>
      <c r="AD89" s="413"/>
      <c r="AE89" s="413"/>
      <c r="AF89" s="413"/>
      <c r="AG89" s="413"/>
      <c r="AH89" s="413"/>
    </row>
    <row r="90" spans="1:34" ht="14.25" customHeight="1" x14ac:dyDescent="0.25">
      <c r="A90" s="185" t="s">
        <v>186</v>
      </c>
      <c r="B90" s="138" t="s">
        <v>187</v>
      </c>
      <c r="C90" s="91">
        <v>43109</v>
      </c>
      <c r="D90" s="92">
        <v>43193</v>
      </c>
      <c r="E90" s="28"/>
      <c r="F90" s="28"/>
      <c r="G90" s="257" t="s">
        <v>328</v>
      </c>
      <c r="H90" s="13"/>
      <c r="I90" s="73">
        <f>'Annual Qualifications '!I86</f>
        <v>0</v>
      </c>
      <c r="J90" s="73">
        <f>'Annual Qualifications '!J86</f>
        <v>0</v>
      </c>
      <c r="K90" s="73">
        <f>'Annual Qualifications '!K86</f>
        <v>0</v>
      </c>
      <c r="L90" s="73">
        <f>'Annual Qualifications '!L86</f>
        <v>0</v>
      </c>
      <c r="M90" s="73">
        <f>'Annual Qualifications '!M86</f>
        <v>0</v>
      </c>
      <c r="N90" s="74">
        <f>Mileage!BS115</f>
        <v>312</v>
      </c>
      <c r="O90" s="281"/>
      <c r="P90" s="106"/>
      <c r="Q90" s="106"/>
      <c r="R90" s="106"/>
      <c r="S90" s="94"/>
      <c r="T90" s="106"/>
      <c r="U90" s="106"/>
      <c r="V90" s="106"/>
      <c r="W90" s="107"/>
      <c r="X90" s="107"/>
      <c r="Y90" s="142"/>
      <c r="Z90" s="282"/>
      <c r="AA90" s="282"/>
      <c r="AB90" s="143"/>
      <c r="AC90" s="93"/>
      <c r="AD90" s="93"/>
      <c r="AE90" s="93"/>
      <c r="AF90" s="93"/>
      <c r="AG90" s="93"/>
      <c r="AH90" s="93"/>
    </row>
    <row r="91" spans="1:34" ht="14.25" customHeight="1" x14ac:dyDescent="0.25">
      <c r="A91" s="184" t="s">
        <v>196</v>
      </c>
      <c r="B91" s="121" t="s">
        <v>195</v>
      </c>
      <c r="C91" s="98">
        <v>43109</v>
      </c>
      <c r="D91" s="99">
        <v>43193</v>
      </c>
      <c r="E91" s="29">
        <v>43292</v>
      </c>
      <c r="F91" s="29">
        <v>43375</v>
      </c>
      <c r="G91" s="258"/>
      <c r="H91" s="15"/>
      <c r="I91" s="84"/>
      <c r="J91" s="84"/>
      <c r="K91" s="84"/>
      <c r="L91" s="84"/>
      <c r="M91" s="84"/>
      <c r="N91" s="85">
        <f>Mileage!BS116</f>
        <v>1739</v>
      </c>
      <c r="O91" s="279">
        <v>42900</v>
      </c>
      <c r="P91" s="101">
        <v>43046</v>
      </c>
      <c r="Q91" s="103"/>
      <c r="R91" s="103"/>
      <c r="S91" s="102"/>
      <c r="T91" s="103"/>
      <c r="U91" s="103"/>
      <c r="V91" s="103"/>
      <c r="W91" s="104"/>
      <c r="X91" s="104"/>
      <c r="Y91" s="126"/>
      <c r="Z91" s="280"/>
      <c r="AA91" s="280"/>
      <c r="AB91" s="141"/>
      <c r="AC91" s="100"/>
      <c r="AD91" s="100"/>
      <c r="AE91" s="100"/>
      <c r="AF91" s="100"/>
      <c r="AG91" s="100"/>
      <c r="AH91" s="100"/>
    </row>
    <row r="92" spans="1:34" ht="14.25" customHeight="1" x14ac:dyDescent="0.25">
      <c r="A92" s="464" t="s">
        <v>320</v>
      </c>
      <c r="B92" s="138" t="s">
        <v>327</v>
      </c>
      <c r="C92" s="91"/>
      <c r="D92" s="92"/>
      <c r="E92" s="28"/>
      <c r="F92" s="28"/>
      <c r="G92" s="257"/>
      <c r="H92" s="13"/>
      <c r="I92" s="73"/>
      <c r="J92" s="73"/>
      <c r="K92" s="73"/>
      <c r="L92" s="73"/>
      <c r="M92" s="73"/>
      <c r="N92" s="74">
        <f>Mileage!BS117</f>
        <v>104</v>
      </c>
      <c r="O92" s="278"/>
      <c r="P92" s="75"/>
      <c r="Q92" s="106"/>
      <c r="R92" s="106"/>
      <c r="S92" s="94"/>
      <c r="T92" s="106"/>
      <c r="U92" s="106"/>
      <c r="V92" s="106"/>
      <c r="W92" s="107"/>
      <c r="X92" s="107"/>
      <c r="Y92" s="142"/>
      <c r="Z92" s="282"/>
      <c r="AA92" s="282"/>
      <c r="AB92" s="143"/>
      <c r="AC92" s="93"/>
      <c r="AD92" s="93"/>
      <c r="AE92" s="93"/>
      <c r="AF92" s="93"/>
      <c r="AG92" s="93"/>
      <c r="AH92" s="93"/>
    </row>
    <row r="93" spans="1:34" ht="14.25" customHeight="1" x14ac:dyDescent="0.25">
      <c r="A93" s="253" t="s">
        <v>250</v>
      </c>
      <c r="B93" s="121" t="s">
        <v>243</v>
      </c>
      <c r="C93" s="98">
        <v>43109</v>
      </c>
      <c r="D93" s="99">
        <v>43221</v>
      </c>
      <c r="E93" s="29">
        <v>43292</v>
      </c>
      <c r="F93" s="29">
        <v>43375</v>
      </c>
      <c r="G93" s="258" t="s">
        <v>328</v>
      </c>
      <c r="H93" s="15"/>
      <c r="I93" s="84"/>
      <c r="J93" s="84"/>
      <c r="K93" s="84"/>
      <c r="L93" s="84"/>
      <c r="M93" s="84"/>
      <c r="N93" s="85">
        <f>Mileage!BS118</f>
        <v>1381</v>
      </c>
      <c r="O93" s="279">
        <v>43405</v>
      </c>
      <c r="P93" s="103"/>
      <c r="Q93" s="103"/>
      <c r="R93" s="103"/>
      <c r="S93" s="102"/>
      <c r="T93" s="103"/>
      <c r="U93" s="103"/>
      <c r="V93" s="103"/>
      <c r="W93" s="104"/>
      <c r="X93" s="104"/>
      <c r="Y93" s="126"/>
      <c r="Z93" s="330"/>
      <c r="AA93" s="330"/>
      <c r="AB93" s="147"/>
      <c r="AC93" s="100"/>
      <c r="AD93" s="100"/>
      <c r="AE93" s="100"/>
      <c r="AF93" s="100"/>
      <c r="AG93" s="100"/>
      <c r="AH93" s="100"/>
    </row>
    <row r="94" spans="1:34" ht="14.25" customHeight="1" x14ac:dyDescent="0.25">
      <c r="A94" s="188" t="s">
        <v>292</v>
      </c>
      <c r="B94" s="138" t="s">
        <v>290</v>
      </c>
      <c r="C94" s="91">
        <v>43109</v>
      </c>
      <c r="D94" s="92">
        <v>43193</v>
      </c>
      <c r="E94" s="28">
        <v>43292</v>
      </c>
      <c r="F94" s="28">
        <v>43375</v>
      </c>
      <c r="G94" s="257" t="s">
        <v>328</v>
      </c>
      <c r="H94" s="13"/>
      <c r="I94" s="73"/>
      <c r="J94" s="73"/>
      <c r="K94" s="73"/>
      <c r="L94" s="73"/>
      <c r="M94" s="73"/>
      <c r="N94" s="74">
        <f>Mileage!BS119</f>
        <v>1827</v>
      </c>
      <c r="O94" s="278">
        <v>43382</v>
      </c>
      <c r="P94" s="106"/>
      <c r="Q94" s="106"/>
      <c r="R94" s="106"/>
      <c r="S94" s="94"/>
      <c r="T94" s="106"/>
      <c r="U94" s="106"/>
      <c r="V94" s="106"/>
      <c r="W94" s="107"/>
      <c r="X94" s="107"/>
      <c r="Y94" s="142"/>
      <c r="Z94" s="289"/>
      <c r="AA94" s="289"/>
      <c r="AB94" s="154"/>
      <c r="AC94" s="143"/>
      <c r="AD94" s="93"/>
      <c r="AE94" s="93"/>
      <c r="AF94" s="93"/>
      <c r="AG94" s="93"/>
      <c r="AH94" s="93"/>
    </row>
    <row r="95" spans="1:34" ht="14.25" customHeight="1" x14ac:dyDescent="0.25">
      <c r="A95" s="187" t="s">
        <v>294</v>
      </c>
      <c r="B95" s="121" t="s">
        <v>295</v>
      </c>
      <c r="C95" s="98">
        <v>43165</v>
      </c>
      <c r="D95" s="99">
        <v>43193</v>
      </c>
      <c r="E95" s="29">
        <v>43292</v>
      </c>
      <c r="F95" s="29">
        <v>43375</v>
      </c>
      <c r="G95" s="258" t="s">
        <v>328</v>
      </c>
      <c r="H95" s="15" t="s">
        <v>344</v>
      </c>
      <c r="I95" s="84"/>
      <c r="J95" s="84"/>
      <c r="K95" s="84"/>
      <c r="L95" s="84" t="s">
        <v>378</v>
      </c>
      <c r="M95" s="84"/>
      <c r="N95" s="85">
        <f>Mileage!BS120</f>
        <v>3471</v>
      </c>
      <c r="O95" s="279"/>
      <c r="P95" s="103"/>
      <c r="Q95" s="103"/>
      <c r="R95" s="103"/>
      <c r="S95" s="102"/>
      <c r="T95" s="103"/>
      <c r="U95" s="103"/>
      <c r="V95" s="103"/>
      <c r="W95" s="104"/>
      <c r="X95" s="104"/>
      <c r="Y95" s="126"/>
      <c r="Z95" s="288"/>
      <c r="AA95" s="288"/>
      <c r="AB95" s="157"/>
      <c r="AC95" s="141"/>
      <c r="AD95" s="100"/>
      <c r="AE95" s="100"/>
      <c r="AF95" s="100"/>
      <c r="AG95" s="100"/>
      <c r="AH95" s="100"/>
    </row>
    <row r="96" spans="1:34" ht="14.25" customHeight="1" x14ac:dyDescent="0.25">
      <c r="A96" s="465" t="s">
        <v>347</v>
      </c>
      <c r="B96" s="58" t="s">
        <v>348</v>
      </c>
      <c r="C96" s="91"/>
      <c r="D96" s="92"/>
      <c r="E96" s="28">
        <v>43319</v>
      </c>
      <c r="F96" s="28"/>
      <c r="G96" s="257"/>
      <c r="H96" s="13"/>
      <c r="I96" s="73"/>
      <c r="J96" s="73"/>
      <c r="K96" s="73"/>
      <c r="L96" s="73"/>
      <c r="M96" s="73"/>
      <c r="N96" s="74">
        <f>Mileage!BS121</f>
        <v>364</v>
      </c>
      <c r="O96" s="278"/>
      <c r="P96" s="106"/>
      <c r="Q96" s="106"/>
      <c r="R96" s="106"/>
      <c r="S96" s="94"/>
      <c r="T96" s="106"/>
      <c r="U96" s="106"/>
      <c r="V96" s="106"/>
      <c r="W96" s="107"/>
      <c r="X96" s="107"/>
      <c r="Y96" s="142"/>
      <c r="Z96" s="289"/>
      <c r="AA96" s="289"/>
      <c r="AB96" s="154"/>
      <c r="AC96" s="143"/>
      <c r="AD96" s="93"/>
      <c r="AE96" s="93"/>
      <c r="AF96" s="93"/>
      <c r="AG96" s="93"/>
      <c r="AH96" s="93"/>
    </row>
    <row r="97" spans="1:34" ht="14.25" customHeight="1" x14ac:dyDescent="0.25">
      <c r="A97" s="187" t="s">
        <v>299</v>
      </c>
      <c r="B97" s="121" t="s">
        <v>303</v>
      </c>
      <c r="C97" s="98"/>
      <c r="D97" s="99">
        <v>43193</v>
      </c>
      <c r="E97" s="29">
        <v>43319</v>
      </c>
      <c r="F97" s="29">
        <v>43375</v>
      </c>
      <c r="G97" s="258" t="s">
        <v>328</v>
      </c>
      <c r="H97" s="15"/>
      <c r="I97" s="84"/>
      <c r="J97" s="84"/>
      <c r="K97" s="84"/>
      <c r="L97" s="84"/>
      <c r="M97" s="84"/>
      <c r="N97" s="85">
        <f>Mileage!BS122</f>
        <v>1703</v>
      </c>
      <c r="O97" s="279">
        <v>43380</v>
      </c>
      <c r="P97" s="103"/>
      <c r="Q97" s="103"/>
      <c r="R97" s="103"/>
      <c r="S97" s="102"/>
      <c r="T97" s="103"/>
      <c r="U97" s="103"/>
      <c r="V97" s="103"/>
      <c r="W97" s="104"/>
      <c r="X97" s="104"/>
      <c r="Y97" s="126"/>
      <c r="Z97" s="288"/>
      <c r="AA97" s="288"/>
      <c r="AB97" s="157"/>
      <c r="AC97" s="141"/>
      <c r="AD97" s="100"/>
      <c r="AE97" s="100"/>
      <c r="AF97" s="100"/>
      <c r="AG97" s="100"/>
      <c r="AH97" s="100"/>
    </row>
    <row r="98" spans="1:34" ht="15.75" customHeight="1" x14ac:dyDescent="0.25">
      <c r="A98" s="466" t="s">
        <v>251</v>
      </c>
      <c r="B98" s="90" t="s">
        <v>244</v>
      </c>
      <c r="C98" s="91"/>
      <c r="D98" s="92"/>
      <c r="E98" s="28"/>
      <c r="F98" s="28"/>
      <c r="G98" s="257"/>
      <c r="H98" s="13"/>
      <c r="I98" s="73"/>
      <c r="J98" s="73"/>
      <c r="K98" s="73"/>
      <c r="L98" s="73"/>
      <c r="M98" s="73"/>
      <c r="N98" s="74">
        <f>Mileage!BS123</f>
        <v>0</v>
      </c>
      <c r="O98" s="278"/>
      <c r="P98" s="106"/>
      <c r="Q98" s="106"/>
      <c r="R98" s="106"/>
      <c r="S98" s="94"/>
      <c r="T98" s="106"/>
      <c r="U98" s="106"/>
      <c r="V98" s="106"/>
      <c r="W98" s="107"/>
      <c r="X98" s="107"/>
      <c r="Y98" s="142"/>
      <c r="Z98" s="289"/>
      <c r="AA98" s="289"/>
      <c r="AB98" s="154"/>
      <c r="AC98" s="143"/>
      <c r="AD98" s="93"/>
      <c r="AE98" s="93"/>
      <c r="AF98" s="93"/>
      <c r="AG98" s="93"/>
      <c r="AH98" s="93"/>
    </row>
    <row r="99" spans="1:34" ht="14.25" customHeight="1" x14ac:dyDescent="0.25">
      <c r="A99" s="96" t="s">
        <v>91</v>
      </c>
      <c r="B99" s="97" t="str">
        <f>HYPERLINK("http://www.combatvet.org/members/showMember.asp?LID=8171","Tambra ""Coyote"" Beauvais")</f>
        <v>Tambra "Coyote" Beauvais</v>
      </c>
      <c r="C99" s="98"/>
      <c r="D99" s="99">
        <v>43256</v>
      </c>
      <c r="E99" s="29">
        <v>43292</v>
      </c>
      <c r="F99" s="29">
        <v>43375</v>
      </c>
      <c r="G99" s="258" t="s">
        <v>328</v>
      </c>
      <c r="H99" s="15" t="s">
        <v>344</v>
      </c>
      <c r="I99" s="84">
        <f>'Annual Qualifications '!I93</f>
        <v>0</v>
      </c>
      <c r="J99" s="84">
        <f>'Annual Qualifications '!J93</f>
        <v>0</v>
      </c>
      <c r="K99" s="84">
        <f>'Annual Qualifications '!K93</f>
        <v>0</v>
      </c>
      <c r="L99" s="84" t="str">
        <f>'Annual Qualifications '!L93</f>
        <v>R2R</v>
      </c>
      <c r="M99" s="84">
        <f>'Annual Qualifications '!M93</f>
        <v>0</v>
      </c>
      <c r="N99" s="85">
        <f>Mileage!BS124</f>
        <v>14400</v>
      </c>
      <c r="O99" s="279">
        <v>41947</v>
      </c>
      <c r="P99" s="101">
        <v>41986</v>
      </c>
      <c r="Q99" s="101">
        <v>42283</v>
      </c>
      <c r="R99" s="101">
        <v>42283</v>
      </c>
      <c r="S99" s="102" t="s">
        <v>254</v>
      </c>
      <c r="T99" s="103"/>
      <c r="U99" s="103"/>
      <c r="V99" s="103"/>
      <c r="W99" s="104"/>
      <c r="X99" s="104"/>
      <c r="Y99" s="126"/>
      <c r="Z99" s="288"/>
      <c r="AA99" s="288"/>
      <c r="AB99" s="245"/>
      <c r="AC99" s="141"/>
      <c r="AD99" s="100"/>
      <c r="AE99" s="100"/>
      <c r="AF99" s="100"/>
      <c r="AG99" s="100"/>
      <c r="AH99" s="100"/>
    </row>
    <row r="100" spans="1:34" ht="14.25" customHeight="1" x14ac:dyDescent="0.25">
      <c r="A100" s="89" t="s">
        <v>93</v>
      </c>
      <c r="B100" s="90" t="str">
        <f>HYPERLINK("http://www.combatvet.org/members/showMember.asp?LID=9670","Sara ""Gator"" Baumgarten")</f>
        <v>Sara "Gator" Baumgarten</v>
      </c>
      <c r="C100" s="91">
        <v>43137</v>
      </c>
      <c r="D100" s="92">
        <v>43193</v>
      </c>
      <c r="E100" s="28"/>
      <c r="F100" s="28">
        <v>43375</v>
      </c>
      <c r="G100" s="257" t="s">
        <v>328</v>
      </c>
      <c r="H100" s="13"/>
      <c r="I100" s="73">
        <f>'Annual Qualifications '!I94</f>
        <v>0</v>
      </c>
      <c r="J100" s="73">
        <f>'Annual Qualifications '!J94</f>
        <v>0</v>
      </c>
      <c r="K100" s="73">
        <f>'Annual Qualifications '!K94</f>
        <v>0</v>
      </c>
      <c r="L100" s="73" t="str">
        <f>'Annual Qualifications '!L94</f>
        <v>R2R</v>
      </c>
      <c r="M100" s="73">
        <f>'Annual Qualifications '!M94</f>
        <v>0</v>
      </c>
      <c r="N100" s="74">
        <f>Mileage!BS126</f>
        <v>3152</v>
      </c>
      <c r="O100" s="281"/>
      <c r="P100" s="106"/>
      <c r="Q100" s="106"/>
      <c r="R100" s="106"/>
      <c r="S100" s="94"/>
      <c r="T100" s="106"/>
      <c r="U100" s="106"/>
      <c r="V100" s="106"/>
      <c r="W100" s="107"/>
      <c r="X100" s="107"/>
      <c r="Y100" s="142"/>
      <c r="Z100" s="289"/>
      <c r="AA100" s="289"/>
      <c r="AB100" s="272">
        <v>42473</v>
      </c>
      <c r="AC100" s="143"/>
      <c r="AD100" s="93"/>
      <c r="AE100" s="93"/>
      <c r="AF100" s="93"/>
      <c r="AG100" s="93"/>
      <c r="AH100" s="93"/>
    </row>
    <row r="101" spans="1:34" ht="14.25" customHeight="1" x14ac:dyDescent="0.25">
      <c r="A101" s="96" t="s">
        <v>94</v>
      </c>
      <c r="B101" s="97" t="str">
        <f>HYPERLINK("http://www.combatvet.org/members/showMember.asp?LID=10573","Christine ""Shortstack"" Mitchell")</f>
        <v>Christine "Shortstack" Mitchell</v>
      </c>
      <c r="C101" s="98"/>
      <c r="D101" s="99"/>
      <c r="E101" s="29"/>
      <c r="F101" s="29"/>
      <c r="G101" s="258" t="s">
        <v>328</v>
      </c>
      <c r="H101" s="15"/>
      <c r="I101" s="84" t="s">
        <v>43</v>
      </c>
      <c r="J101" s="84">
        <f>'Annual Qualifications '!J96</f>
        <v>0</v>
      </c>
      <c r="K101" s="84">
        <f>'Annual Qualifications '!K96</f>
        <v>0</v>
      </c>
      <c r="L101" s="84" t="str">
        <f>'Annual Qualifications '!L96</f>
        <v>R2R</v>
      </c>
      <c r="M101" s="84">
        <f>'Annual Qualifications '!M96</f>
        <v>0</v>
      </c>
      <c r="N101" s="85">
        <f>Mileage!BS127</f>
        <v>16382</v>
      </c>
      <c r="O101" s="279">
        <v>41947</v>
      </c>
      <c r="P101" s="101">
        <v>41986</v>
      </c>
      <c r="Q101" s="101">
        <v>42311</v>
      </c>
      <c r="R101" s="101">
        <v>42675</v>
      </c>
      <c r="S101" s="102">
        <v>43011</v>
      </c>
      <c r="T101" s="353">
        <v>43449</v>
      </c>
      <c r="U101" s="103"/>
      <c r="V101" s="103"/>
      <c r="W101" s="104"/>
      <c r="X101" s="104"/>
      <c r="Y101" s="126"/>
      <c r="Z101" s="288"/>
      <c r="AA101" s="288"/>
      <c r="AB101" s="245">
        <v>42541</v>
      </c>
      <c r="AC101" s="141"/>
      <c r="AD101" s="100"/>
      <c r="AE101" s="100"/>
      <c r="AF101" s="100"/>
      <c r="AG101" s="100"/>
      <c r="AH101" s="100"/>
    </row>
    <row r="102" spans="1:34" ht="14.25" customHeight="1" x14ac:dyDescent="0.25">
      <c r="A102" s="189" t="s">
        <v>162</v>
      </c>
      <c r="B102" s="138" t="s">
        <v>163</v>
      </c>
      <c r="C102" s="91">
        <v>43109</v>
      </c>
      <c r="D102" s="92">
        <v>43221</v>
      </c>
      <c r="E102" s="28">
        <v>43292</v>
      </c>
      <c r="F102" s="28">
        <v>43375</v>
      </c>
      <c r="G102" s="257" t="s">
        <v>328</v>
      </c>
      <c r="H102" s="13" t="s">
        <v>344</v>
      </c>
      <c r="I102" s="73" t="s">
        <v>43</v>
      </c>
      <c r="J102" s="73">
        <f>'Annual Qualifications '!J97</f>
        <v>0</v>
      </c>
      <c r="K102" s="73">
        <f>'Annual Qualifications '!K97</f>
        <v>0</v>
      </c>
      <c r="L102" s="73" t="str">
        <f>'Annual Qualifications '!L97</f>
        <v>R2R</v>
      </c>
      <c r="M102" s="73">
        <f>'Annual Qualifications '!M97</f>
        <v>0</v>
      </c>
      <c r="N102" s="74">
        <f>Mileage!BS128</f>
        <v>6011</v>
      </c>
      <c r="O102" s="278">
        <v>43098</v>
      </c>
      <c r="P102" s="75">
        <v>43098</v>
      </c>
      <c r="Q102" s="75">
        <v>43292</v>
      </c>
      <c r="R102" s="266">
        <v>43449</v>
      </c>
      <c r="S102" s="94"/>
      <c r="T102" s="106"/>
      <c r="U102" s="106"/>
      <c r="V102" s="106"/>
      <c r="W102" s="107"/>
      <c r="X102" s="107"/>
      <c r="Y102" s="142"/>
      <c r="Z102" s="289"/>
      <c r="AA102" s="289"/>
      <c r="AB102" s="272"/>
      <c r="AC102" s="143"/>
      <c r="AD102" s="93"/>
      <c r="AE102" s="93"/>
      <c r="AF102" s="93"/>
      <c r="AG102" s="93"/>
      <c r="AH102" s="93"/>
    </row>
    <row r="103" spans="1:34" ht="14.25" customHeight="1" x14ac:dyDescent="0.25">
      <c r="A103" s="96" t="s">
        <v>95</v>
      </c>
      <c r="B103" s="97" t="str">
        <f>HYPERLINK("http://www.combatvet.org/members/showMember.asp?LID=13338","Barbara ""Bee-Otch"" Thomas")</f>
        <v>Barbara "Bee-Otch" Thomas</v>
      </c>
      <c r="C103" s="98">
        <v>43137</v>
      </c>
      <c r="D103" s="99">
        <v>43221</v>
      </c>
      <c r="E103" s="29">
        <v>43292</v>
      </c>
      <c r="F103" s="29"/>
      <c r="G103" s="258" t="s">
        <v>328</v>
      </c>
      <c r="H103" s="15"/>
      <c r="I103" s="84">
        <f>'Annual Qualifications '!I98</f>
        <v>0</v>
      </c>
      <c r="J103" s="84">
        <f>'Annual Qualifications '!J98</f>
        <v>0</v>
      </c>
      <c r="K103" s="84">
        <f>'Annual Qualifications '!K98</f>
        <v>0</v>
      </c>
      <c r="L103" s="84">
        <f>'Annual Qualifications '!L98</f>
        <v>0</v>
      </c>
      <c r="M103" s="84">
        <f>'Annual Qualifications '!M98</f>
        <v>0</v>
      </c>
      <c r="N103" s="85">
        <f>Mileage!BS129</f>
        <v>8307</v>
      </c>
      <c r="O103" s="279">
        <v>41866</v>
      </c>
      <c r="P103" s="101">
        <v>42283</v>
      </c>
      <c r="Q103" s="101">
        <v>42283</v>
      </c>
      <c r="R103" s="101">
        <v>43011</v>
      </c>
      <c r="S103" s="102"/>
      <c r="T103" s="103"/>
      <c r="U103" s="103"/>
      <c r="V103" s="103"/>
      <c r="W103" s="104"/>
      <c r="X103" s="104"/>
      <c r="Y103" s="126"/>
      <c r="Z103" s="288"/>
      <c r="AA103" s="288"/>
      <c r="AB103" s="157"/>
      <c r="AC103" s="141"/>
      <c r="AD103" s="100"/>
      <c r="AE103" s="100"/>
      <c r="AF103" s="100"/>
      <c r="AG103" s="100"/>
      <c r="AH103" s="100"/>
    </row>
    <row r="104" spans="1:34" ht="14.25" customHeight="1" x14ac:dyDescent="0.25">
      <c r="A104" s="467" t="s">
        <v>385</v>
      </c>
      <c r="B104" s="467" t="s">
        <v>386</v>
      </c>
      <c r="C104" s="91"/>
      <c r="D104" s="92"/>
      <c r="E104" s="28"/>
      <c r="F104" s="28"/>
      <c r="G104" s="257"/>
      <c r="H104" s="13"/>
      <c r="I104" s="73"/>
      <c r="J104" s="73"/>
      <c r="K104" s="73"/>
      <c r="L104" s="73"/>
      <c r="M104" s="73"/>
      <c r="N104" s="74">
        <f>Mileage!BS130</f>
        <v>152</v>
      </c>
      <c r="O104" s="286"/>
      <c r="P104" s="116"/>
      <c r="Q104" s="116"/>
      <c r="R104" s="116"/>
      <c r="S104" s="117"/>
      <c r="T104" s="118"/>
      <c r="U104" s="118"/>
      <c r="V104" s="118"/>
      <c r="W104" s="119"/>
      <c r="X104" s="119"/>
      <c r="Y104" s="142"/>
      <c r="Z104" s="289"/>
      <c r="AA104" s="289"/>
      <c r="AB104" s="154"/>
      <c r="AC104" s="248"/>
      <c r="AD104" s="115"/>
      <c r="AE104" s="115"/>
      <c r="AF104" s="115"/>
      <c r="AG104" s="115"/>
      <c r="AH104" s="115"/>
    </row>
    <row r="105" spans="1:34" ht="14.25" customHeight="1" x14ac:dyDescent="0.25">
      <c r="A105" s="96" t="s">
        <v>170</v>
      </c>
      <c r="B105" s="97" t="s">
        <v>171</v>
      </c>
      <c r="C105" s="98">
        <v>43109</v>
      </c>
      <c r="D105" s="99">
        <v>43221</v>
      </c>
      <c r="E105" s="29">
        <v>43319</v>
      </c>
      <c r="F105" s="29">
        <v>43375</v>
      </c>
      <c r="G105" s="260"/>
      <c r="H105" s="15"/>
      <c r="I105" s="84">
        <f>'Annual Qualifications '!I100</f>
        <v>0</v>
      </c>
      <c r="J105" s="84">
        <f>'Annual Qualifications '!J100</f>
        <v>0</v>
      </c>
      <c r="K105" s="84">
        <f>'Annual Qualifications '!K100</f>
        <v>0</v>
      </c>
      <c r="L105" s="84">
        <f>'Annual Qualifications '!L100</f>
        <v>0</v>
      </c>
      <c r="M105" s="84">
        <f>'Annual Qualifications '!M100</f>
        <v>0</v>
      </c>
      <c r="N105" s="85">
        <f>Mileage!BS131</f>
        <v>4787</v>
      </c>
      <c r="O105" s="348">
        <v>42675</v>
      </c>
      <c r="P105" s="349">
        <v>43011</v>
      </c>
      <c r="Q105" s="349">
        <v>43046</v>
      </c>
      <c r="R105" s="145"/>
      <c r="S105" s="350"/>
      <c r="T105" s="145"/>
      <c r="U105" s="145"/>
      <c r="V105" s="145"/>
      <c r="W105" s="146"/>
      <c r="X105" s="146"/>
      <c r="Y105" s="126"/>
      <c r="Z105" s="288"/>
      <c r="AA105" s="288"/>
      <c r="AB105" s="157"/>
      <c r="AC105" s="147"/>
      <c r="AD105" s="148"/>
      <c r="AE105" s="148"/>
      <c r="AF105" s="148"/>
      <c r="AG105" s="148"/>
      <c r="AH105" s="148"/>
    </row>
    <row r="106" spans="1:34" ht="14.25" customHeight="1" x14ac:dyDescent="0.25">
      <c r="A106" s="185" t="s">
        <v>98</v>
      </c>
      <c r="B106" s="138" t="s">
        <v>99</v>
      </c>
      <c r="C106" s="91">
        <v>43109</v>
      </c>
      <c r="D106" s="92"/>
      <c r="E106" s="4"/>
      <c r="F106" s="4"/>
      <c r="G106" s="257" t="s">
        <v>328</v>
      </c>
      <c r="H106" s="13"/>
      <c r="I106" s="73">
        <f>'Annual Qualifications '!I101</f>
        <v>0</v>
      </c>
      <c r="J106" s="73">
        <f>'Annual Qualifications '!J101</f>
        <v>0</v>
      </c>
      <c r="K106" s="73">
        <f>'Annual Qualifications '!K101</f>
        <v>0</v>
      </c>
      <c r="L106" s="73">
        <f>'Annual Qualifications '!L101</f>
        <v>0</v>
      </c>
      <c r="M106" s="73">
        <f>'Annual Qualifications '!M101</f>
        <v>0</v>
      </c>
      <c r="N106" s="109">
        <f>Mileage!BS132</f>
        <v>44</v>
      </c>
      <c r="O106" s="294"/>
      <c r="P106" s="142"/>
      <c r="Q106" s="142"/>
      <c r="R106" s="142"/>
      <c r="S106" s="152"/>
      <c r="T106" s="142"/>
      <c r="U106" s="142"/>
      <c r="V106" s="142"/>
      <c r="W106" s="153"/>
      <c r="X106" s="153"/>
      <c r="Y106" s="142"/>
      <c r="Z106" s="289"/>
      <c r="AA106" s="289"/>
      <c r="AB106" s="154"/>
      <c r="AC106" s="154"/>
      <c r="AD106" s="90"/>
      <c r="AE106" s="90"/>
      <c r="AF106" s="90"/>
      <c r="AG106" s="90"/>
      <c r="AH106" s="90"/>
    </row>
    <row r="107" spans="1:34" ht="14.25" customHeight="1" x14ac:dyDescent="0.25">
      <c r="A107" s="184" t="s">
        <v>157</v>
      </c>
      <c r="B107" s="121" t="s">
        <v>158</v>
      </c>
      <c r="C107" s="98">
        <v>43109</v>
      </c>
      <c r="D107" s="99">
        <v>43221</v>
      </c>
      <c r="E107" s="312">
        <v>43292</v>
      </c>
      <c r="F107" s="29">
        <v>43375</v>
      </c>
      <c r="G107" s="258" t="s">
        <v>328</v>
      </c>
      <c r="H107" s="15"/>
      <c r="I107" s="84">
        <f>'Annual Qualifications '!I102</f>
        <v>0</v>
      </c>
      <c r="J107" s="84">
        <f>'Annual Qualifications '!J102</f>
        <v>0</v>
      </c>
      <c r="K107" s="84">
        <f>'Annual Qualifications '!K102</f>
        <v>0</v>
      </c>
      <c r="L107" s="84">
        <f>'Annual Qualifications '!L102</f>
        <v>0</v>
      </c>
      <c r="M107" s="84">
        <f>'Annual Qualifications '!M102</f>
        <v>0</v>
      </c>
      <c r="N107" s="85">
        <f>Mileage!BS133</f>
        <v>15417</v>
      </c>
      <c r="O107" s="287">
        <v>41868</v>
      </c>
      <c r="P107" s="124">
        <v>41986</v>
      </c>
      <c r="Q107" s="124">
        <v>42283</v>
      </c>
      <c r="R107" s="124">
        <v>42647</v>
      </c>
      <c r="S107" s="125">
        <v>43011</v>
      </c>
      <c r="T107" s="353">
        <v>43449</v>
      </c>
      <c r="U107" s="126"/>
      <c r="V107" s="126"/>
      <c r="W107" s="156"/>
      <c r="X107" s="156"/>
      <c r="Y107" s="126"/>
      <c r="Z107" s="288"/>
      <c r="AA107" s="288"/>
      <c r="AB107" s="157"/>
      <c r="AC107" s="157"/>
      <c r="AD107" s="97"/>
      <c r="AE107" s="97"/>
      <c r="AF107" s="97"/>
      <c r="AG107" s="97"/>
      <c r="AH107" s="97"/>
    </row>
    <row r="108" spans="1:34" ht="14.25" customHeight="1" x14ac:dyDescent="0.25">
      <c r="A108" s="189" t="s">
        <v>204</v>
      </c>
      <c r="B108" s="468" t="s">
        <v>205</v>
      </c>
      <c r="C108" s="91">
        <v>43109</v>
      </c>
      <c r="D108" s="92"/>
      <c r="E108" s="36">
        <v>43292</v>
      </c>
      <c r="F108" s="36"/>
      <c r="G108" s="259"/>
      <c r="H108" s="13"/>
      <c r="I108" s="73" t="s">
        <v>43</v>
      </c>
      <c r="J108" s="73">
        <f>'Annual Qualifications '!J103</f>
        <v>0</v>
      </c>
      <c r="K108" s="73">
        <f>'Annual Qualifications '!K103</f>
        <v>0</v>
      </c>
      <c r="L108" s="73">
        <f>'Annual Qualifications '!L103</f>
        <v>0</v>
      </c>
      <c r="M108" s="73">
        <f>'Annual Qualifications '!M103</f>
        <v>0</v>
      </c>
      <c r="N108" s="74">
        <f>Mileage!BS134</f>
        <v>1016</v>
      </c>
      <c r="O108" s="290">
        <v>42828</v>
      </c>
      <c r="P108" s="151"/>
      <c r="Q108" s="151"/>
      <c r="R108" s="151"/>
      <c r="S108" s="152"/>
      <c r="T108" s="142"/>
      <c r="U108" s="142"/>
      <c r="V108" s="142"/>
      <c r="W108" s="153"/>
      <c r="X108" s="153"/>
      <c r="Y108" s="142"/>
      <c r="Z108" s="289"/>
      <c r="AA108" s="289"/>
      <c r="AB108" s="154"/>
      <c r="AC108" s="154"/>
      <c r="AD108" s="90"/>
      <c r="AE108" s="90"/>
      <c r="AF108" s="90"/>
      <c r="AG108" s="90"/>
      <c r="AH108" s="90"/>
    </row>
    <row r="109" spans="1:34" ht="14.25" customHeight="1" x14ac:dyDescent="0.25">
      <c r="A109" s="131" t="s">
        <v>96</v>
      </c>
      <c r="B109" s="121" t="s">
        <v>97</v>
      </c>
      <c r="C109" s="98"/>
      <c r="D109" s="99"/>
      <c r="E109" s="312">
        <v>43292</v>
      </c>
      <c r="F109" s="312"/>
      <c r="G109" s="260"/>
      <c r="H109" s="15"/>
      <c r="I109" s="84">
        <f>'Annual Qualifications '!I104</f>
        <v>0</v>
      </c>
      <c r="J109" s="84">
        <f>'Annual Qualifications '!J104</f>
        <v>0</v>
      </c>
      <c r="K109" s="84">
        <f>'Annual Qualifications '!K104</f>
        <v>0</v>
      </c>
      <c r="L109" s="84">
        <f>'Annual Qualifications '!L104</f>
        <v>0</v>
      </c>
      <c r="M109" s="84">
        <f>'Annual Qualifications '!M104</f>
        <v>0</v>
      </c>
      <c r="N109" s="85">
        <f>Mileage!BS135</f>
        <v>681</v>
      </c>
      <c r="O109" s="287">
        <v>42722</v>
      </c>
      <c r="P109" s="126"/>
      <c r="Q109" s="126"/>
      <c r="R109" s="126"/>
      <c r="S109" s="125"/>
      <c r="T109" s="126"/>
      <c r="U109" s="126"/>
      <c r="V109" s="126"/>
      <c r="W109" s="156"/>
      <c r="X109" s="156"/>
      <c r="Y109" s="126"/>
      <c r="Z109" s="288"/>
      <c r="AA109" s="288"/>
      <c r="AB109" s="157"/>
      <c r="AC109" s="157"/>
      <c r="AD109" s="97"/>
      <c r="AE109" s="97"/>
      <c r="AF109" s="97"/>
      <c r="AG109" s="97"/>
      <c r="AH109" s="97"/>
    </row>
    <row r="110" spans="1:34" ht="15.75" x14ac:dyDescent="0.25">
      <c r="A110" s="189" t="s">
        <v>164</v>
      </c>
      <c r="B110" s="138" t="s">
        <v>165</v>
      </c>
      <c r="C110" s="91">
        <v>43165</v>
      </c>
      <c r="D110" s="92">
        <v>43193</v>
      </c>
      <c r="E110" s="4"/>
      <c r="F110" s="4"/>
      <c r="G110" s="257" t="s">
        <v>328</v>
      </c>
      <c r="H110" s="13"/>
      <c r="I110" s="73">
        <f>'Annual Qualifications '!I105</f>
        <v>0</v>
      </c>
      <c r="J110" s="73">
        <f>'Annual Qualifications '!J105</f>
        <v>0</v>
      </c>
      <c r="K110" s="73">
        <f>'Annual Qualifications '!K105</f>
        <v>0</v>
      </c>
      <c r="L110" s="73">
        <f>'Annual Qualifications '!L105</f>
        <v>0</v>
      </c>
      <c r="M110" s="73">
        <f>'Annual Qualifications '!M105</f>
        <v>0</v>
      </c>
      <c r="N110" s="74">
        <f>Mileage!BS136</f>
        <v>1495</v>
      </c>
      <c r="O110" s="294"/>
      <c r="P110" s="142"/>
      <c r="Q110" s="142"/>
      <c r="R110" s="142"/>
      <c r="S110" s="152"/>
      <c r="T110" s="142"/>
      <c r="U110" s="142"/>
      <c r="V110" s="142"/>
      <c r="W110" s="153"/>
      <c r="X110" s="153"/>
      <c r="Y110" s="142"/>
      <c r="Z110" s="289"/>
      <c r="AA110" s="289"/>
      <c r="AB110" s="154"/>
      <c r="AC110" s="154"/>
      <c r="AD110" s="90"/>
      <c r="AE110" s="90"/>
      <c r="AF110" s="90"/>
      <c r="AG110" s="90"/>
      <c r="AH110" s="90"/>
    </row>
    <row r="111" spans="1:34" ht="15.75" x14ac:dyDescent="0.25">
      <c r="A111" s="184" t="s">
        <v>100</v>
      </c>
      <c r="B111" s="121" t="s">
        <v>101</v>
      </c>
      <c r="C111" s="98">
        <v>43109</v>
      </c>
      <c r="D111" s="99">
        <v>43193</v>
      </c>
      <c r="E111" s="312">
        <v>43292</v>
      </c>
      <c r="F111" s="29">
        <v>43375</v>
      </c>
      <c r="G111" s="258" t="s">
        <v>328</v>
      </c>
      <c r="H111" s="15"/>
      <c r="I111" s="84">
        <f>'Annual Qualifications '!I106</f>
        <v>0</v>
      </c>
      <c r="J111" s="84">
        <f>'Annual Qualifications '!J106</f>
        <v>0</v>
      </c>
      <c r="K111" s="84">
        <f>'Annual Qualifications '!K106</f>
        <v>0</v>
      </c>
      <c r="L111" s="84">
        <f>'Annual Qualifications '!L106</f>
        <v>0</v>
      </c>
      <c r="M111" s="84">
        <f>'Annual Qualifications '!M106</f>
        <v>0</v>
      </c>
      <c r="N111" s="85">
        <f>Mileage!BS137</f>
        <v>1389</v>
      </c>
      <c r="O111" s="295"/>
      <c r="P111" s="126"/>
      <c r="Q111" s="126"/>
      <c r="R111" s="126"/>
      <c r="S111" s="125"/>
      <c r="T111" s="126"/>
      <c r="U111" s="126"/>
      <c r="V111" s="126"/>
      <c r="W111" s="156"/>
      <c r="X111" s="156"/>
      <c r="Y111" s="126"/>
      <c r="Z111" s="288"/>
      <c r="AA111" s="288"/>
      <c r="AB111" s="157"/>
      <c r="AC111" s="157"/>
      <c r="AD111" s="97"/>
      <c r="AE111" s="97"/>
      <c r="AF111" s="97"/>
      <c r="AG111" s="97"/>
      <c r="AH111" s="97"/>
    </row>
    <row r="112" spans="1:34" ht="14.25" customHeight="1" x14ac:dyDescent="0.25">
      <c r="A112" s="95" t="s">
        <v>284</v>
      </c>
      <c r="B112" s="130" t="s">
        <v>285</v>
      </c>
      <c r="C112" s="91">
        <v>43137</v>
      </c>
      <c r="D112" s="92">
        <v>43193</v>
      </c>
      <c r="E112" s="28">
        <v>43292</v>
      </c>
      <c r="F112" s="28">
        <v>43375</v>
      </c>
      <c r="G112" s="257" t="s">
        <v>328</v>
      </c>
      <c r="H112" s="13" t="s">
        <v>344</v>
      </c>
      <c r="I112" s="73">
        <f>'Annual Qualifications '!I107</f>
        <v>0</v>
      </c>
      <c r="J112" s="73">
        <f>'Annual Qualifications '!J107</f>
        <v>0</v>
      </c>
      <c r="K112" s="73">
        <f>'Annual Qualifications '!K107</f>
        <v>0</v>
      </c>
      <c r="L112" s="73" t="s">
        <v>219</v>
      </c>
      <c r="M112" s="73">
        <f>'Annual Qualifications '!M107</f>
        <v>0</v>
      </c>
      <c r="N112" s="74">
        <f>Mileage!BS139</f>
        <v>17660</v>
      </c>
      <c r="O112" s="278">
        <v>42556</v>
      </c>
      <c r="P112" s="75">
        <v>42647</v>
      </c>
      <c r="Q112" s="75">
        <v>42647</v>
      </c>
      <c r="R112" s="75">
        <v>42647</v>
      </c>
      <c r="S112" s="94">
        <v>43011</v>
      </c>
      <c r="T112" s="266">
        <v>43449</v>
      </c>
      <c r="U112" s="106"/>
      <c r="V112" s="106"/>
      <c r="W112" s="107"/>
      <c r="X112" s="107"/>
      <c r="Y112" s="142"/>
      <c r="Z112" s="289"/>
      <c r="AA112" s="289"/>
      <c r="AB112" s="272">
        <v>42540</v>
      </c>
      <c r="AC112" s="143"/>
      <c r="AD112" s="93"/>
      <c r="AE112" s="93"/>
      <c r="AF112" s="93"/>
      <c r="AG112" s="95"/>
      <c r="AH112" s="93"/>
    </row>
    <row r="113" spans="1:34" ht="15.75" x14ac:dyDescent="0.25">
      <c r="A113" s="190" t="s">
        <v>104</v>
      </c>
      <c r="B113" s="121" t="s">
        <v>105</v>
      </c>
      <c r="C113" s="98">
        <v>43109</v>
      </c>
      <c r="D113" s="99">
        <v>43193</v>
      </c>
      <c r="E113" s="312">
        <v>43292</v>
      </c>
      <c r="F113" s="29">
        <v>43375</v>
      </c>
      <c r="G113" s="258" t="s">
        <v>328</v>
      </c>
      <c r="H113" s="15" t="s">
        <v>329</v>
      </c>
      <c r="I113" s="84">
        <v>0</v>
      </c>
      <c r="J113" s="84">
        <v>0</v>
      </c>
      <c r="K113" s="84">
        <v>0</v>
      </c>
      <c r="L113" s="84" t="s">
        <v>378</v>
      </c>
      <c r="M113" s="84">
        <v>0</v>
      </c>
      <c r="N113" s="85">
        <f>Mileage!BS141</f>
        <v>20927</v>
      </c>
      <c r="O113" s="287">
        <v>42283</v>
      </c>
      <c r="P113" s="124">
        <v>42350</v>
      </c>
      <c r="Q113" s="124">
        <v>42647</v>
      </c>
      <c r="R113" s="124">
        <v>42647</v>
      </c>
      <c r="S113" s="125" t="s">
        <v>254</v>
      </c>
      <c r="T113" s="124">
        <v>43292</v>
      </c>
      <c r="U113" s="353">
        <v>43449</v>
      </c>
      <c r="V113" s="126"/>
      <c r="W113" s="156"/>
      <c r="X113" s="156"/>
      <c r="Y113" s="126"/>
      <c r="Z113" s="288"/>
      <c r="AA113" s="288"/>
      <c r="AB113" s="245">
        <v>42371</v>
      </c>
      <c r="AC113" s="157"/>
      <c r="AD113" s="97"/>
      <c r="AE113" s="97"/>
      <c r="AF113" s="97"/>
      <c r="AG113" s="97"/>
      <c r="AH113" s="97"/>
    </row>
    <row r="114" spans="1:34" ht="15.75" x14ac:dyDescent="0.25">
      <c r="A114" s="249" t="s">
        <v>322</v>
      </c>
      <c r="B114" s="179" t="s">
        <v>323</v>
      </c>
      <c r="C114" s="113">
        <v>43109</v>
      </c>
      <c r="D114" s="92">
        <v>43193</v>
      </c>
      <c r="E114" s="36">
        <v>43292</v>
      </c>
      <c r="F114" s="28">
        <v>43375</v>
      </c>
      <c r="G114" s="257" t="s">
        <v>328</v>
      </c>
      <c r="H114" s="13" t="s">
        <v>337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4">
        <f>Mileage!BS142</f>
        <v>2625</v>
      </c>
      <c r="O114" s="290"/>
      <c r="P114" s="151"/>
      <c r="Q114" s="151"/>
      <c r="R114" s="151"/>
      <c r="S114" s="152"/>
      <c r="T114" s="142"/>
      <c r="U114" s="142"/>
      <c r="V114" s="142"/>
      <c r="W114" s="153"/>
      <c r="X114" s="153"/>
      <c r="Y114" s="142"/>
      <c r="Z114" s="289"/>
      <c r="AA114" s="289"/>
      <c r="AB114" s="272"/>
      <c r="AC114" s="154"/>
      <c r="AD114" s="90"/>
      <c r="AE114" s="90"/>
      <c r="AF114" s="90"/>
      <c r="AG114" s="90"/>
      <c r="AH114" s="90"/>
    </row>
    <row r="115" spans="1:34" s="40" customFormat="1" ht="15.75" x14ac:dyDescent="0.25">
      <c r="A115" s="469" t="s">
        <v>106</v>
      </c>
      <c r="B115" s="470" t="s">
        <v>107</v>
      </c>
      <c r="C115" s="471"/>
      <c r="D115" s="402"/>
      <c r="E115" s="459"/>
      <c r="F115" s="459"/>
      <c r="G115" s="404" t="s">
        <v>328</v>
      </c>
      <c r="H115" s="422"/>
      <c r="I115" s="405">
        <f>'Annual Qualifications '!I109</f>
        <v>0</v>
      </c>
      <c r="J115" s="405">
        <f>'Annual Qualifications '!J109</f>
        <v>0</v>
      </c>
      <c r="K115" s="405">
        <f>'Annual Qualifications '!K109</f>
        <v>0</v>
      </c>
      <c r="L115" s="405" t="str">
        <f>'Annual Qualifications '!L109</f>
        <v>R2R</v>
      </c>
      <c r="M115" s="405">
        <f>'Annual Qualifications '!M109</f>
        <v>0</v>
      </c>
      <c r="N115" s="406">
        <f>Mileage!BS143</f>
        <v>1081</v>
      </c>
      <c r="O115" s="461"/>
      <c r="P115" s="409"/>
      <c r="Q115" s="409"/>
      <c r="R115" s="409"/>
      <c r="S115" s="439"/>
      <c r="T115" s="409"/>
      <c r="U115" s="409"/>
      <c r="V115" s="409"/>
      <c r="W115" s="440"/>
      <c r="X115" s="440"/>
      <c r="Y115" s="409"/>
      <c r="Z115" s="456"/>
      <c r="AA115" s="456"/>
      <c r="AB115" s="446"/>
      <c r="AC115" s="446"/>
      <c r="AD115" s="400"/>
      <c r="AE115" s="400"/>
      <c r="AF115" s="400"/>
      <c r="AG115" s="400"/>
      <c r="AH115" s="400"/>
    </row>
    <row r="116" spans="1:34" ht="15.75" x14ac:dyDescent="0.25">
      <c r="A116" s="138" t="s">
        <v>183</v>
      </c>
      <c r="B116" s="138" t="s">
        <v>182</v>
      </c>
      <c r="C116" s="264">
        <v>43109</v>
      </c>
      <c r="D116" s="92">
        <v>43221</v>
      </c>
      <c r="E116" s="36">
        <v>43292</v>
      </c>
      <c r="F116" s="28">
        <v>43375</v>
      </c>
      <c r="G116" s="257" t="s">
        <v>328</v>
      </c>
      <c r="H116" s="13"/>
      <c r="I116" s="73">
        <f>'Annual Qualifications '!I110</f>
        <v>0</v>
      </c>
      <c r="J116" s="73">
        <f>'Annual Qualifications '!J110</f>
        <v>0</v>
      </c>
      <c r="K116" s="73">
        <f>'Annual Qualifications '!K110</f>
        <v>0</v>
      </c>
      <c r="L116" s="73">
        <f>'Annual Qualifications '!L110</f>
        <v>0</v>
      </c>
      <c r="M116" s="73">
        <f>'Annual Qualifications '!M110</f>
        <v>0</v>
      </c>
      <c r="N116" s="74">
        <f>Mileage!BS144</f>
        <v>652</v>
      </c>
      <c r="O116" s="294"/>
      <c r="P116" s="142"/>
      <c r="Q116" s="142"/>
      <c r="R116" s="142"/>
      <c r="S116" s="152"/>
      <c r="T116" s="142"/>
      <c r="U116" s="142"/>
      <c r="V116" s="142"/>
      <c r="W116" s="153"/>
      <c r="X116" s="153"/>
      <c r="Y116" s="142"/>
      <c r="Z116" s="289"/>
      <c r="AA116" s="289"/>
      <c r="AB116" s="154"/>
      <c r="AC116" s="154"/>
      <c r="AD116" s="90"/>
      <c r="AE116" s="90"/>
      <c r="AF116" s="90"/>
      <c r="AG116" s="90"/>
      <c r="AH116" s="90"/>
    </row>
    <row r="117" spans="1:34" s="483" customFormat="1" x14ac:dyDescent="0.25">
      <c r="A117" s="472" t="s">
        <v>345</v>
      </c>
      <c r="B117" s="447" t="s">
        <v>346</v>
      </c>
      <c r="C117" s="473"/>
      <c r="D117" s="474"/>
      <c r="E117" s="462">
        <v>43319</v>
      </c>
      <c r="F117" s="462"/>
      <c r="G117" s="475"/>
      <c r="H117" s="422"/>
      <c r="I117" s="476"/>
      <c r="J117" s="476"/>
      <c r="K117" s="476"/>
      <c r="L117" s="476"/>
      <c r="M117" s="476"/>
      <c r="N117" s="477">
        <f>Mileage!BS145</f>
        <v>387</v>
      </c>
      <c r="O117" s="478"/>
      <c r="P117" s="422"/>
      <c r="Q117" s="422"/>
      <c r="R117" s="422"/>
      <c r="S117" s="479"/>
      <c r="T117" s="422"/>
      <c r="U117" s="422"/>
      <c r="V117" s="422"/>
      <c r="W117" s="480"/>
      <c r="X117" s="480"/>
      <c r="Y117" s="422"/>
      <c r="Z117" s="481"/>
      <c r="AA117" s="481"/>
      <c r="AB117" s="482"/>
      <c r="AC117" s="482"/>
      <c r="AD117" s="459"/>
      <c r="AE117" s="459"/>
      <c r="AF117" s="459"/>
      <c r="AG117" s="459"/>
      <c r="AH117" s="459"/>
    </row>
    <row r="118" spans="1:34" s="12" customFormat="1" x14ac:dyDescent="0.25">
      <c r="A118" s="385" t="s">
        <v>363</v>
      </c>
      <c r="B118" s="8" t="s">
        <v>364</v>
      </c>
      <c r="C118" s="386"/>
      <c r="D118" s="387"/>
      <c r="E118" s="36"/>
      <c r="F118" s="36"/>
      <c r="G118" s="388"/>
      <c r="H118" s="13"/>
      <c r="I118" s="389"/>
      <c r="J118" s="389"/>
      <c r="K118" s="389"/>
      <c r="L118" s="389"/>
      <c r="M118" s="389"/>
      <c r="N118" s="390">
        <f>Mileage!BS146</f>
        <v>562</v>
      </c>
      <c r="O118" s="391"/>
      <c r="P118" s="13"/>
      <c r="Q118" s="13"/>
      <c r="R118" s="13"/>
      <c r="S118" s="392"/>
      <c r="T118" s="13"/>
      <c r="U118" s="13"/>
      <c r="V118" s="13"/>
      <c r="W118" s="393"/>
      <c r="X118" s="393"/>
      <c r="Y118" s="13"/>
      <c r="Z118" s="394"/>
      <c r="AA118" s="394"/>
      <c r="AB118" s="395"/>
      <c r="AC118" s="395"/>
      <c r="AD118" s="4"/>
      <c r="AE118" s="4"/>
      <c r="AF118" s="4"/>
      <c r="AG118" s="4"/>
      <c r="AH118" s="4"/>
    </row>
    <row r="119" spans="1:34" s="483" customFormat="1" x14ac:dyDescent="0.25">
      <c r="A119" s="447" t="s">
        <v>217</v>
      </c>
      <c r="B119" s="447" t="s">
        <v>222</v>
      </c>
      <c r="C119" s="473">
        <v>43137</v>
      </c>
      <c r="D119" s="474">
        <v>43193</v>
      </c>
      <c r="E119" s="462">
        <v>43319</v>
      </c>
      <c r="F119" s="421">
        <v>43375</v>
      </c>
      <c r="G119" s="475" t="s">
        <v>328</v>
      </c>
      <c r="H119" s="422" t="s">
        <v>344</v>
      </c>
      <c r="I119" s="476">
        <f>'Annual Qualifications '!I113</f>
        <v>0</v>
      </c>
      <c r="J119" s="476">
        <f>'Annual Qualifications '!J113</f>
        <v>0</v>
      </c>
      <c r="K119" s="476">
        <f>'Annual Qualifications '!K113</f>
        <v>0</v>
      </c>
      <c r="L119" s="476" t="s">
        <v>378</v>
      </c>
      <c r="M119" s="476">
        <f>'Annual Qualifications '!M113</f>
        <v>0</v>
      </c>
      <c r="N119" s="477">
        <f>Mileage!BS148</f>
        <v>3156</v>
      </c>
      <c r="O119" s="478"/>
      <c r="P119" s="422"/>
      <c r="Q119" s="422"/>
      <c r="R119" s="422"/>
      <c r="S119" s="479"/>
      <c r="T119" s="422"/>
      <c r="U119" s="422"/>
      <c r="V119" s="422"/>
      <c r="W119" s="480"/>
      <c r="X119" s="480"/>
      <c r="Y119" s="422"/>
      <c r="Z119" s="481"/>
      <c r="AA119" s="481"/>
      <c r="AB119" s="482"/>
      <c r="AC119" s="482"/>
      <c r="AD119" s="459"/>
      <c r="AE119" s="459"/>
      <c r="AF119" s="459"/>
      <c r="AG119" s="459"/>
      <c r="AH119" s="459"/>
    </row>
    <row r="120" spans="1:34" ht="15.75" x14ac:dyDescent="0.25">
      <c r="A120" s="138" t="s">
        <v>310</v>
      </c>
      <c r="B120" s="138" t="s">
        <v>311</v>
      </c>
      <c r="C120" s="193"/>
      <c r="D120" s="92">
        <v>43193</v>
      </c>
      <c r="E120" s="4"/>
      <c r="F120" s="28">
        <v>43375</v>
      </c>
      <c r="G120" s="257" t="s">
        <v>328</v>
      </c>
      <c r="H120" s="13"/>
      <c r="I120" s="73"/>
      <c r="J120" s="73"/>
      <c r="K120" s="73"/>
      <c r="L120" s="73"/>
      <c r="M120" s="73"/>
      <c r="N120" s="74"/>
      <c r="O120" s="294"/>
      <c r="P120" s="142"/>
      <c r="Q120" s="142"/>
      <c r="R120" s="142"/>
      <c r="S120" s="152"/>
      <c r="T120" s="142"/>
      <c r="U120" s="142"/>
      <c r="V120" s="142"/>
      <c r="W120" s="153"/>
      <c r="X120" s="153"/>
      <c r="Y120" s="142"/>
      <c r="Z120" s="289"/>
      <c r="AA120" s="289"/>
      <c r="AB120" s="154"/>
      <c r="AC120" s="154"/>
      <c r="AD120" s="90"/>
      <c r="AE120" s="90"/>
      <c r="AF120" s="90"/>
      <c r="AG120" s="90"/>
      <c r="AH120" s="90"/>
    </row>
    <row r="121" spans="1:34" s="40" customFormat="1" ht="15.75" x14ac:dyDescent="0.25">
      <c r="A121" s="400" t="s">
        <v>177</v>
      </c>
      <c r="B121" s="432" t="s">
        <v>117</v>
      </c>
      <c r="C121" s="484"/>
      <c r="D121" s="402"/>
      <c r="E121" s="459"/>
      <c r="F121" s="459"/>
      <c r="G121" s="404" t="s">
        <v>328</v>
      </c>
      <c r="H121" s="422"/>
      <c r="I121" s="405">
        <f>'Annual Qualifications '!I115</f>
        <v>0</v>
      </c>
      <c r="J121" s="405">
        <f>'Annual Qualifications '!J115</f>
        <v>0</v>
      </c>
      <c r="K121" s="405">
        <f>'Annual Qualifications '!K115</f>
        <v>0</v>
      </c>
      <c r="L121" s="405" t="s">
        <v>219</v>
      </c>
      <c r="M121" s="405">
        <f>'Annual Qualifications '!M115</f>
        <v>0</v>
      </c>
      <c r="N121" s="406">
        <f>Mileage!BS151</f>
        <v>1630</v>
      </c>
      <c r="O121" s="461"/>
      <c r="P121" s="409"/>
      <c r="Q121" s="409"/>
      <c r="R121" s="409"/>
      <c r="S121" s="439"/>
      <c r="T121" s="409"/>
      <c r="U121" s="409"/>
      <c r="V121" s="409"/>
      <c r="W121" s="440"/>
      <c r="X121" s="440"/>
      <c r="Y121" s="409"/>
      <c r="Z121" s="456"/>
      <c r="AA121" s="456"/>
      <c r="AB121" s="446"/>
      <c r="AC121" s="446"/>
      <c r="AD121" s="400"/>
      <c r="AE121" s="400"/>
      <c r="AF121" s="400"/>
      <c r="AG121" s="400"/>
      <c r="AH121" s="400"/>
    </row>
    <row r="122" spans="1:34" ht="15.75" x14ac:dyDescent="0.25">
      <c r="A122" s="138" t="s">
        <v>193</v>
      </c>
      <c r="B122" s="90" t="s">
        <v>197</v>
      </c>
      <c r="C122" s="264">
        <v>43109</v>
      </c>
      <c r="D122" s="92">
        <v>43193</v>
      </c>
      <c r="E122" s="4"/>
      <c r="F122" s="4"/>
      <c r="G122" s="257" t="s">
        <v>328</v>
      </c>
      <c r="H122" s="13"/>
      <c r="I122" s="73">
        <f>'Annual Qualifications '!I116</f>
        <v>0</v>
      </c>
      <c r="J122" s="73">
        <f>'Annual Qualifications '!J116</f>
        <v>0</v>
      </c>
      <c r="K122" s="73">
        <f>'Annual Qualifications '!K116</f>
        <v>0</v>
      </c>
      <c r="L122" s="73">
        <f>'Annual Qualifications '!L116</f>
        <v>0</v>
      </c>
      <c r="M122" s="73">
        <f>'Annual Qualifications '!M116</f>
        <v>0</v>
      </c>
      <c r="N122" s="74">
        <f>Mileage!BS152</f>
        <v>242</v>
      </c>
      <c r="O122" s="294"/>
      <c r="P122" s="142"/>
      <c r="Q122" s="142"/>
      <c r="R122" s="142"/>
      <c r="S122" s="152"/>
      <c r="T122" s="142"/>
      <c r="U122" s="142"/>
      <c r="V122" s="142"/>
      <c r="W122" s="153"/>
      <c r="X122" s="153"/>
      <c r="Y122" s="142"/>
      <c r="Z122" s="289"/>
      <c r="AA122" s="289"/>
      <c r="AB122" s="154"/>
      <c r="AC122" s="154"/>
      <c r="AD122" s="90"/>
      <c r="AE122" s="90"/>
      <c r="AF122" s="90"/>
      <c r="AG122" s="90"/>
      <c r="AH122" s="90"/>
    </row>
    <row r="123" spans="1:34" ht="16.5" hidden="1" thickBot="1" x14ac:dyDescent="0.3">
      <c r="A123" s="89" t="s">
        <v>325</v>
      </c>
      <c r="B123" s="90" t="s">
        <v>326</v>
      </c>
      <c r="C123" s="194"/>
      <c r="D123" s="92"/>
      <c r="E123" s="4"/>
      <c r="F123" s="4"/>
      <c r="G123" s="329" t="s">
        <v>328</v>
      </c>
      <c r="H123" s="13"/>
      <c r="I123" s="73"/>
      <c r="J123" s="73"/>
      <c r="K123" s="73"/>
      <c r="L123" s="73"/>
      <c r="M123" s="73"/>
      <c r="N123" s="74"/>
      <c r="O123" s="296"/>
      <c r="P123" s="297"/>
      <c r="Q123" s="297"/>
      <c r="R123" s="298"/>
      <c r="S123" s="299"/>
      <c r="T123" s="298"/>
      <c r="U123" s="298"/>
      <c r="V123" s="298"/>
      <c r="W123" s="300"/>
      <c r="X123" s="300"/>
      <c r="Y123" s="298"/>
      <c r="Z123" s="301"/>
      <c r="AA123" s="301"/>
      <c r="AB123" s="154"/>
      <c r="AC123" s="154"/>
      <c r="AD123" s="90"/>
      <c r="AE123" s="90"/>
      <c r="AF123" s="90"/>
      <c r="AG123" s="90"/>
      <c r="AH123" s="90"/>
    </row>
    <row r="124" spans="1:34" s="40" customFormat="1" ht="15.75" x14ac:dyDescent="0.25">
      <c r="A124" s="195"/>
      <c r="B124" s="196"/>
      <c r="C124" s="195"/>
      <c r="D124" s="195"/>
      <c r="E124" s="12"/>
      <c r="F124" s="12"/>
      <c r="G124" s="12"/>
      <c r="H124" s="37"/>
      <c r="I124" s="195"/>
      <c r="J124" s="195"/>
      <c r="K124" s="195"/>
      <c r="L124" s="195"/>
      <c r="M124" s="195"/>
      <c r="N124" s="195"/>
      <c r="O124" s="197"/>
      <c r="P124" s="197">
        <f t="shared" ref="P124:AH124" si="0">COUNTIF(P3:P122,"=X")</f>
        <v>0</v>
      </c>
      <c r="Q124" s="197">
        <f t="shared" si="0"/>
        <v>0</v>
      </c>
      <c r="R124" s="197">
        <f t="shared" si="0"/>
        <v>0</v>
      </c>
      <c r="S124" s="197">
        <f t="shared" si="0"/>
        <v>0</v>
      </c>
      <c r="T124" s="197">
        <f t="shared" si="0"/>
        <v>0</v>
      </c>
      <c r="U124" s="197">
        <f t="shared" si="0"/>
        <v>0</v>
      </c>
      <c r="V124" s="197">
        <f t="shared" si="0"/>
        <v>0</v>
      </c>
      <c r="W124" s="197">
        <f t="shared" si="0"/>
        <v>0</v>
      </c>
      <c r="X124" s="197">
        <f t="shared" si="0"/>
        <v>0</v>
      </c>
      <c r="Y124" s="197">
        <f t="shared" si="0"/>
        <v>0</v>
      </c>
      <c r="Z124" s="197">
        <f t="shared" si="0"/>
        <v>0</v>
      </c>
      <c r="AA124" s="197">
        <f t="shared" si="0"/>
        <v>0</v>
      </c>
      <c r="AB124" s="195">
        <f t="shared" si="0"/>
        <v>0</v>
      </c>
      <c r="AC124" s="195">
        <f t="shared" si="0"/>
        <v>0</v>
      </c>
      <c r="AD124" s="195">
        <f t="shared" si="0"/>
        <v>0</v>
      </c>
      <c r="AE124" s="195"/>
      <c r="AF124" s="195">
        <f t="shared" si="0"/>
        <v>0</v>
      </c>
      <c r="AG124" s="195">
        <f t="shared" si="0"/>
        <v>0</v>
      </c>
      <c r="AH124" s="195">
        <f t="shared" si="0"/>
        <v>0</v>
      </c>
    </row>
    <row r="125" spans="1:34" s="55" customFormat="1" ht="16.5" customHeight="1" x14ac:dyDescent="0.25">
      <c r="A125" s="1"/>
      <c r="B125" s="2"/>
      <c r="C125" s="1" t="s">
        <v>151</v>
      </c>
      <c r="D125" s="1"/>
      <c r="E125" s="12"/>
      <c r="F125" s="12"/>
      <c r="G125" s="12"/>
      <c r="H125" s="37"/>
      <c r="I125" s="1"/>
      <c r="J125" s="1"/>
      <c r="K125" s="1"/>
      <c r="L125" s="1"/>
      <c r="M125" s="1"/>
      <c r="N125" s="1"/>
      <c r="O125" s="56"/>
      <c r="P125" s="56"/>
      <c r="Q125" s="56"/>
      <c r="R125" s="56"/>
      <c r="S125" s="57"/>
      <c r="T125" s="56"/>
      <c r="U125" s="56"/>
      <c r="V125" s="56"/>
      <c r="W125" s="56"/>
      <c r="X125" s="56"/>
      <c r="Y125" s="56"/>
      <c r="Z125" s="56"/>
      <c r="AA125" s="56"/>
      <c r="AB125" s="1"/>
      <c r="AC125" s="1"/>
      <c r="AD125" s="1"/>
      <c r="AE125" s="1"/>
      <c r="AF125" s="1"/>
      <c r="AG125" s="1"/>
      <c r="AH125" s="1"/>
    </row>
    <row r="126" spans="1:34" s="40" customFormat="1" ht="14.25" customHeight="1" x14ac:dyDescent="0.25">
      <c r="A126" s="1"/>
      <c r="B126" s="2"/>
      <c r="C126" s="1"/>
      <c r="D126" s="1"/>
      <c r="E126" s="12"/>
      <c r="F126" s="12"/>
      <c r="G126" s="12"/>
      <c r="H126" s="37"/>
      <c r="I126" s="1"/>
      <c r="J126" s="1"/>
      <c r="K126" s="1"/>
      <c r="L126" s="1"/>
      <c r="M126" s="1"/>
      <c r="N126" s="1"/>
      <c r="O126" s="56"/>
      <c r="P126" s="56"/>
      <c r="Q126" s="56"/>
      <c r="R126" s="56"/>
      <c r="S126" s="57"/>
      <c r="T126" s="56"/>
      <c r="U126" s="56"/>
      <c r="V126" s="56"/>
      <c r="W126" s="56"/>
      <c r="X126" s="56"/>
      <c r="Y126" s="56"/>
      <c r="Z126" s="56"/>
      <c r="AA126" s="56"/>
      <c r="AB126" s="1"/>
      <c r="AC126" s="1"/>
      <c r="AD126" s="1"/>
      <c r="AE126" s="1"/>
      <c r="AF126" s="1"/>
      <c r="AG126" s="1"/>
      <c r="AH126" s="1"/>
    </row>
  </sheetData>
  <mergeCells count="29">
    <mergeCell ref="O1:AA1"/>
    <mergeCell ref="AF2:AF3"/>
    <mergeCell ref="O2:O3"/>
    <mergeCell ref="N2:N3"/>
    <mergeCell ref="A2:A3"/>
    <mergeCell ref="B2:B3"/>
    <mergeCell ref="C2:F2"/>
    <mergeCell ref="G2:H2"/>
    <mergeCell ref="I2:M2"/>
    <mergeCell ref="W2:W3"/>
    <mergeCell ref="X2:X3"/>
    <mergeCell ref="C1:M1"/>
    <mergeCell ref="AB1:AH1"/>
    <mergeCell ref="AC2:AC3"/>
    <mergeCell ref="AD2:AD3"/>
    <mergeCell ref="AG2:AG3"/>
    <mergeCell ref="AH2:AH3"/>
    <mergeCell ref="AB2:AB3"/>
    <mergeCell ref="P2:P3"/>
    <mergeCell ref="Q2:Q3"/>
    <mergeCell ref="R2:R3"/>
    <mergeCell ref="S2:S3"/>
    <mergeCell ref="T2:T3"/>
    <mergeCell ref="U2:U3"/>
    <mergeCell ref="V2:V3"/>
    <mergeCell ref="Y2:Y3"/>
    <mergeCell ref="AE2:AE3"/>
    <mergeCell ref="AA2:AA3"/>
    <mergeCell ref="Z2:Z3"/>
  </mergeCells>
  <hyperlinks>
    <hyperlink ref="B98" r:id="rId1" display="http://www.combatvet.org/members/showMember.asp?LID=8171" xr:uid="{00000000-0004-0000-0000-000000000000}"/>
  </hyperlinks>
  <pageMargins left="0.7" right="0.7" top="0.75" bottom="0.75" header="0.3" footer="0.3"/>
  <pageSetup paperSize="5" scale="39" fitToHeight="0" orientation="landscape" r:id="rId2"/>
  <headerFooter>
    <oddHeader>&amp;LCVMA Chapter 27-3&amp;CROAD WARRIOR OVERALL TRACKING&amp;Ras of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E157"/>
  <sheetViews>
    <sheetView zoomScale="78" zoomScaleNormal="78" zoomScaleSheetLayoutView="89" workbookViewId="0">
      <pane xSplit="17" ySplit="11" topLeftCell="BH17" activePane="bottomRight" state="frozen"/>
      <selection pane="topRight" activeCell="R1" sqref="R1"/>
      <selection pane="bottomLeft" activeCell="A12" sqref="A12"/>
      <selection pane="bottomRight" activeCell="BS21" sqref="BS21"/>
    </sheetView>
  </sheetViews>
  <sheetFormatPr defaultColWidth="15.140625" defaultRowHeight="15" customHeight="1" x14ac:dyDescent="0.25"/>
  <cols>
    <col min="1" max="1" width="11.85546875" style="1" bestFit="1" customWidth="1"/>
    <col min="2" max="2" width="37.7109375" style="2" bestFit="1" customWidth="1"/>
    <col min="3" max="3" width="7.7109375" style="1" bestFit="1" customWidth="1"/>
    <col min="4" max="4" width="6.85546875" style="1" bestFit="1" customWidth="1"/>
    <col min="5" max="5" width="7.7109375" style="1" bestFit="1" customWidth="1"/>
    <col min="6" max="6" width="6.28515625" style="1" bestFit="1" customWidth="1"/>
    <col min="7" max="7" width="6.85546875" style="1" bestFit="1" customWidth="1"/>
    <col min="8" max="8" width="6.85546875" style="1" customWidth="1"/>
    <col min="9" max="9" width="6.85546875" style="1" bestFit="1" customWidth="1"/>
    <col min="10" max="10" width="7.42578125" style="1" bestFit="1" customWidth="1"/>
    <col min="11" max="12" width="6.85546875" style="1" bestFit="1" customWidth="1"/>
    <col min="13" max="13" width="5.140625" style="1" customWidth="1"/>
    <col min="14" max="14" width="5" style="1" bestFit="1" customWidth="1"/>
    <col min="15" max="15" width="6.85546875" style="1" bestFit="1" customWidth="1"/>
    <col min="16" max="16" width="5" style="1" customWidth="1"/>
    <col min="17" max="17" width="6.5703125" style="1" customWidth="1"/>
    <col min="18" max="20" width="6.7109375" style="1" customWidth="1"/>
    <col min="21" max="21" width="6.28515625" style="1" bestFit="1" customWidth="1"/>
    <col min="22" max="22" width="5.5703125" style="1" bestFit="1" customWidth="1"/>
    <col min="23" max="23" width="6.5703125" style="1" bestFit="1" customWidth="1"/>
    <col min="24" max="24" width="5" style="1" customWidth="1"/>
    <col min="25" max="25" width="6.5703125" style="1" bestFit="1" customWidth="1"/>
    <col min="26" max="29" width="6.5703125" style="1" customWidth="1"/>
    <col min="30" max="30" width="7.28515625" style="1" bestFit="1" customWidth="1"/>
    <col min="31" max="31" width="5" style="1" bestFit="1" customWidth="1"/>
    <col min="32" max="33" width="6.85546875" style="1" bestFit="1" customWidth="1"/>
    <col min="34" max="35" width="6.85546875" style="1" customWidth="1"/>
    <col min="36" max="36" width="5" style="1" bestFit="1" customWidth="1"/>
    <col min="37" max="37" width="6.85546875" style="1" bestFit="1" customWidth="1"/>
    <col min="38" max="38" width="6.85546875" style="1" customWidth="1"/>
    <col min="39" max="40" width="6.5703125" style="1" bestFit="1" customWidth="1"/>
    <col min="41" max="41" width="6.28515625" style="1" bestFit="1" customWidth="1"/>
    <col min="42" max="43" width="6.5703125" style="1" bestFit="1" customWidth="1"/>
    <col min="44" max="44" width="6.85546875" style="1" bestFit="1" customWidth="1"/>
    <col min="45" max="45" width="6.5703125" style="1" customWidth="1"/>
    <col min="46" max="46" width="6.28515625" style="1" customWidth="1"/>
    <col min="47" max="47" width="9.7109375" style="1" customWidth="1"/>
    <col min="48" max="48" width="6.28515625" style="1" customWidth="1"/>
    <col min="49" max="49" width="7.7109375" style="1" bestFit="1" customWidth="1"/>
    <col min="50" max="50" width="6.28515625" style="1" bestFit="1" customWidth="1"/>
    <col min="51" max="51" width="6.85546875" style="1" customWidth="1"/>
    <col min="52" max="54" width="6.28515625" style="1" bestFit="1" customWidth="1"/>
    <col min="55" max="55" width="6.5703125" style="1" bestFit="1" customWidth="1"/>
    <col min="56" max="56" width="6.28515625" style="1" bestFit="1" customWidth="1"/>
    <col min="57" max="57" width="6.85546875" style="1" bestFit="1" customWidth="1"/>
    <col min="58" max="59" width="6.85546875" style="1" customWidth="1"/>
    <col min="60" max="60" width="4.85546875" style="1" bestFit="1" customWidth="1"/>
    <col min="61" max="62" width="6.140625" style="1" customWidth="1"/>
    <col min="63" max="64" width="6.7109375" style="1" customWidth="1"/>
    <col min="65" max="65" width="7.42578125" style="1" bestFit="1" customWidth="1"/>
    <col min="66" max="66" width="6.28515625" style="1" bestFit="1" customWidth="1"/>
    <col min="67" max="67" width="7.28515625" style="1" bestFit="1" customWidth="1"/>
    <col min="68" max="68" width="10.5703125" style="1" customWidth="1"/>
    <col min="69" max="70" width="8.7109375" style="1" customWidth="1"/>
    <col min="71" max="71" width="9.85546875" style="1" customWidth="1"/>
    <col min="72" max="16384" width="15.140625" style="1"/>
  </cols>
  <sheetData>
    <row r="1" spans="1:71" ht="46.5" customHeight="1" thickBot="1" x14ac:dyDescent="0.3">
      <c r="B1" s="42">
        <v>2018</v>
      </c>
      <c r="C1" s="43"/>
      <c r="D1" s="566" t="s">
        <v>334</v>
      </c>
      <c r="E1" s="566"/>
      <c r="F1" s="566"/>
      <c r="G1" s="566"/>
      <c r="H1" s="566"/>
      <c r="I1" s="557" t="s">
        <v>108</v>
      </c>
      <c r="J1" s="558"/>
      <c r="K1" s="559"/>
      <c r="L1" s="562" t="s">
        <v>109</v>
      </c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563"/>
      <c r="AW1" s="563"/>
      <c r="AX1" s="563"/>
      <c r="AY1" s="563"/>
      <c r="AZ1" s="563"/>
      <c r="BA1" s="563"/>
      <c r="BB1" s="564"/>
      <c r="BC1" s="564"/>
      <c r="BD1" s="564"/>
      <c r="BE1" s="564"/>
      <c r="BF1" s="564"/>
      <c r="BG1" s="564"/>
      <c r="BH1" s="564"/>
      <c r="BI1" s="564"/>
      <c r="BJ1" s="564"/>
      <c r="BK1" s="564"/>
      <c r="BL1" s="564"/>
      <c r="BM1" s="564"/>
      <c r="BN1" s="565" t="s">
        <v>122</v>
      </c>
      <c r="BO1" s="565"/>
      <c r="BP1" s="565"/>
      <c r="BQ1" s="565"/>
      <c r="BR1" s="565"/>
      <c r="BS1" s="560" t="s">
        <v>110</v>
      </c>
    </row>
    <row r="2" spans="1:71" ht="132" customHeight="1" thickBot="1" x14ac:dyDescent="0.3">
      <c r="A2" s="44" t="s">
        <v>1</v>
      </c>
      <c r="B2" s="45" t="s">
        <v>2</v>
      </c>
      <c r="C2" s="46" t="s">
        <v>111</v>
      </c>
      <c r="D2" s="49" t="s">
        <v>324</v>
      </c>
      <c r="E2" s="47" t="s">
        <v>260</v>
      </c>
      <c r="F2" s="48" t="s">
        <v>261</v>
      </c>
      <c r="G2" s="49" t="s">
        <v>262</v>
      </c>
      <c r="H2" s="49" t="s">
        <v>263</v>
      </c>
      <c r="I2" s="50" t="s">
        <v>264</v>
      </c>
      <c r="J2" s="51" t="s">
        <v>265</v>
      </c>
      <c r="K2" s="51" t="s">
        <v>281</v>
      </c>
      <c r="L2" s="52" t="s">
        <v>291</v>
      </c>
      <c r="M2" s="53" t="s">
        <v>268</v>
      </c>
      <c r="N2" s="53" t="s">
        <v>269</v>
      </c>
      <c r="O2" s="53" t="s">
        <v>296</v>
      </c>
      <c r="P2" s="53" t="s">
        <v>270</v>
      </c>
      <c r="Q2" s="53" t="s">
        <v>301</v>
      </c>
      <c r="R2" s="53" t="s">
        <v>304</v>
      </c>
      <c r="S2" s="53" t="s">
        <v>305</v>
      </c>
      <c r="T2" s="53" t="s">
        <v>307</v>
      </c>
      <c r="U2" s="53" t="s">
        <v>271</v>
      </c>
      <c r="V2" s="53" t="s">
        <v>314</v>
      </c>
      <c r="W2" s="53" t="s">
        <v>312</v>
      </c>
      <c r="X2" s="53" t="s">
        <v>313</v>
      </c>
      <c r="Y2" s="53" t="s">
        <v>315</v>
      </c>
      <c r="Z2" s="53" t="s">
        <v>317</v>
      </c>
      <c r="AA2" s="53" t="s">
        <v>316</v>
      </c>
      <c r="AB2" s="53" t="s">
        <v>318</v>
      </c>
      <c r="AC2" s="53" t="s">
        <v>319</v>
      </c>
      <c r="AD2" s="54" t="s">
        <v>279</v>
      </c>
      <c r="AE2" s="53" t="s">
        <v>272</v>
      </c>
      <c r="AF2" s="54" t="s">
        <v>280</v>
      </c>
      <c r="AG2" s="54" t="s">
        <v>278</v>
      </c>
      <c r="AH2" s="54" t="s">
        <v>330</v>
      </c>
      <c r="AI2" s="54" t="s">
        <v>335</v>
      </c>
      <c r="AJ2" s="53" t="s">
        <v>273</v>
      </c>
      <c r="AK2" s="53" t="s">
        <v>338</v>
      </c>
      <c r="AL2" s="53" t="s">
        <v>343</v>
      </c>
      <c r="AM2" s="53" t="s">
        <v>274</v>
      </c>
      <c r="AN2" s="53" t="s">
        <v>358</v>
      </c>
      <c r="AO2" s="53" t="s">
        <v>367</v>
      </c>
      <c r="AP2" s="53" t="s">
        <v>369</v>
      </c>
      <c r="AQ2" s="53" t="s">
        <v>370</v>
      </c>
      <c r="AR2" s="53" t="s">
        <v>371</v>
      </c>
      <c r="AS2" s="53" t="s">
        <v>390</v>
      </c>
      <c r="AT2" s="54" t="s">
        <v>373</v>
      </c>
      <c r="AU2" s="54" t="s">
        <v>374</v>
      </c>
      <c r="AV2" s="53" t="s">
        <v>372</v>
      </c>
      <c r="AW2" s="53" t="s">
        <v>377</v>
      </c>
      <c r="AX2" s="53" t="s">
        <v>379</v>
      </c>
      <c r="AY2" s="53" t="s">
        <v>387</v>
      </c>
      <c r="AZ2" s="53" t="s">
        <v>381</v>
      </c>
      <c r="BA2" s="53" t="s">
        <v>388</v>
      </c>
      <c r="BB2" s="53" t="s">
        <v>275</v>
      </c>
      <c r="BC2" s="54" t="s">
        <v>282</v>
      </c>
      <c r="BD2" s="54" t="s">
        <v>392</v>
      </c>
      <c r="BE2" s="53" t="s">
        <v>391</v>
      </c>
      <c r="BF2" s="53" t="s">
        <v>401</v>
      </c>
      <c r="BG2" s="53" t="s">
        <v>389</v>
      </c>
      <c r="BH2" s="53" t="s">
        <v>276</v>
      </c>
      <c r="BI2" s="53" t="s">
        <v>277</v>
      </c>
      <c r="BJ2" s="53" t="s">
        <v>398</v>
      </c>
      <c r="BK2" s="54" t="s">
        <v>283</v>
      </c>
      <c r="BL2" s="54" t="s">
        <v>400</v>
      </c>
      <c r="BM2" s="54" t="s">
        <v>293</v>
      </c>
      <c r="BN2" s="313" t="s">
        <v>112</v>
      </c>
      <c r="BO2" s="314" t="s">
        <v>113</v>
      </c>
      <c r="BP2" s="315" t="s">
        <v>121</v>
      </c>
      <c r="BQ2" s="316" t="s">
        <v>200</v>
      </c>
      <c r="BR2" s="317" t="s">
        <v>259</v>
      </c>
      <c r="BS2" s="561"/>
    </row>
    <row r="3" spans="1:71" s="39" customFormat="1" ht="15.75" x14ac:dyDescent="0.25">
      <c r="A3" s="69" t="s">
        <v>20</v>
      </c>
      <c r="B3" s="90" t="str">
        <f>HYPERLINK("http://www.combatvet.org/members/showMember.asp?LID=3390","Roger ""Tazz"" Higginbotham")</f>
        <v>Roger "Tazz" Higginbotham</v>
      </c>
      <c r="C3" s="203">
        <v>198</v>
      </c>
      <c r="D3" s="205"/>
      <c r="E3" s="90">
        <v>80</v>
      </c>
      <c r="F3" s="204"/>
      <c r="G3" s="138"/>
      <c r="H3" s="138"/>
      <c r="I3" s="206"/>
      <c r="J3" s="90"/>
      <c r="K3" s="90">
        <v>370</v>
      </c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>
        <v>256</v>
      </c>
      <c r="X3" s="138"/>
      <c r="Y3" s="138"/>
      <c r="Z3" s="138"/>
      <c r="AA3" s="138"/>
      <c r="AB3" s="138"/>
      <c r="AC3" s="138"/>
      <c r="AD3" s="138" t="s">
        <v>151</v>
      </c>
      <c r="AE3" s="138"/>
      <c r="AF3" s="138"/>
      <c r="AG3" s="138"/>
      <c r="AH3" s="138"/>
      <c r="AI3" s="138">
        <v>109</v>
      </c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>
        <v>620</v>
      </c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>
        <v>18</v>
      </c>
      <c r="BI3" s="138">
        <v>18</v>
      </c>
      <c r="BJ3" s="138"/>
      <c r="BK3" s="138">
        <v>31</v>
      </c>
      <c r="BL3" s="138">
        <v>106</v>
      </c>
      <c r="BM3" s="138"/>
      <c r="BN3" s="70">
        <v>1005</v>
      </c>
      <c r="BO3" s="70">
        <v>987</v>
      </c>
      <c r="BP3" s="70">
        <v>2732</v>
      </c>
      <c r="BQ3" s="73">
        <v>307</v>
      </c>
      <c r="BR3" s="73">
        <f t="shared" ref="BR3:BR34" si="0">SUM(C3:BM3)</f>
        <v>1806</v>
      </c>
      <c r="BS3" s="70">
        <f>SUM(BN3:BR3)</f>
        <v>6837</v>
      </c>
    </row>
    <row r="4" spans="1:71" ht="15.75" x14ac:dyDescent="0.25">
      <c r="A4" s="80" t="s">
        <v>21</v>
      </c>
      <c r="B4" s="81" t="s">
        <v>22</v>
      </c>
      <c r="C4" s="207">
        <v>26</v>
      </c>
      <c r="D4" s="210"/>
      <c r="E4" s="84">
        <v>60</v>
      </c>
      <c r="F4" s="208"/>
      <c r="G4" s="209"/>
      <c r="H4" s="209"/>
      <c r="I4" s="211"/>
      <c r="J4" s="84"/>
      <c r="K4" s="84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84"/>
      <c r="BO4" s="84"/>
      <c r="BP4" s="84"/>
      <c r="BQ4" s="84">
        <f>SUM(C4:BM4)</f>
        <v>86</v>
      </c>
      <c r="BR4" s="84">
        <f t="shared" si="0"/>
        <v>86</v>
      </c>
      <c r="BS4" s="97">
        <f t="shared" ref="BS4:BS68" si="1">SUM(BN4:BR4)</f>
        <v>172</v>
      </c>
    </row>
    <row r="5" spans="1:71" ht="15.75" x14ac:dyDescent="0.25">
      <c r="A5" s="89" t="s">
        <v>23</v>
      </c>
      <c r="B5" s="90" t="str">
        <f>HYPERLINK("http://www.combatvet.org/members/showMember.asp?LID=5884","Paul ""FIDO"" Smith")</f>
        <v>Paul "FIDO" Smith</v>
      </c>
      <c r="C5" s="212">
        <v>966</v>
      </c>
      <c r="D5" s="214"/>
      <c r="E5" s="93">
        <v>40</v>
      </c>
      <c r="F5" s="213">
        <v>321</v>
      </c>
      <c r="G5" s="130">
        <v>472</v>
      </c>
      <c r="H5" s="130"/>
      <c r="I5" s="215">
        <v>376</v>
      </c>
      <c r="J5" s="93">
        <v>4458</v>
      </c>
      <c r="K5" s="93">
        <v>370</v>
      </c>
      <c r="L5" s="130"/>
      <c r="M5" s="130">
        <v>32</v>
      </c>
      <c r="N5" s="130">
        <v>32</v>
      </c>
      <c r="O5" s="130">
        <v>20</v>
      </c>
      <c r="P5" s="130">
        <v>38</v>
      </c>
      <c r="Q5" s="130">
        <v>260</v>
      </c>
      <c r="R5" s="130">
        <v>34</v>
      </c>
      <c r="S5" s="130"/>
      <c r="T5" s="130">
        <v>37</v>
      </c>
      <c r="U5" s="130">
        <v>32</v>
      </c>
      <c r="V5" s="130"/>
      <c r="W5" s="130">
        <v>256</v>
      </c>
      <c r="X5" s="130"/>
      <c r="Y5" s="130"/>
      <c r="Z5" s="130">
        <v>150</v>
      </c>
      <c r="AA5" s="130">
        <v>148</v>
      </c>
      <c r="AB5" s="130"/>
      <c r="AC5" s="130"/>
      <c r="AD5" s="130">
        <v>745</v>
      </c>
      <c r="AE5" s="130">
        <v>32</v>
      </c>
      <c r="AF5" s="130"/>
      <c r="AG5" s="130">
        <v>342</v>
      </c>
      <c r="AH5" s="130"/>
      <c r="AI5" s="130">
        <v>109</v>
      </c>
      <c r="AJ5" s="130">
        <v>38</v>
      </c>
      <c r="AK5" s="130">
        <v>831</v>
      </c>
      <c r="AL5" s="130">
        <v>86</v>
      </c>
      <c r="AM5" s="130">
        <v>38</v>
      </c>
      <c r="AN5" s="130">
        <v>198</v>
      </c>
      <c r="AO5" s="130"/>
      <c r="AP5" s="130"/>
      <c r="AQ5" s="130"/>
      <c r="AR5" s="130">
        <v>1155</v>
      </c>
      <c r="AS5" s="130"/>
      <c r="AT5" s="130">
        <v>41</v>
      </c>
      <c r="AU5" s="130"/>
      <c r="AV5" s="130"/>
      <c r="AW5" s="130">
        <v>557</v>
      </c>
      <c r="AX5" s="130"/>
      <c r="AY5" s="130"/>
      <c r="AZ5" s="130"/>
      <c r="BA5" s="130"/>
      <c r="BB5" s="130"/>
      <c r="BC5" s="130"/>
      <c r="BD5" s="130">
        <v>780</v>
      </c>
      <c r="BE5" s="130"/>
      <c r="BF5" s="130">
        <v>756</v>
      </c>
      <c r="BG5" s="130"/>
      <c r="BH5" s="130"/>
      <c r="BI5" s="130"/>
      <c r="BJ5" s="130"/>
      <c r="BK5" s="130">
        <v>50</v>
      </c>
      <c r="BL5" s="130">
        <v>106</v>
      </c>
      <c r="BM5" s="130">
        <v>634</v>
      </c>
      <c r="BN5" s="93">
        <v>5242</v>
      </c>
      <c r="BO5" s="93">
        <v>10408</v>
      </c>
      <c r="BP5" s="73">
        <v>8591</v>
      </c>
      <c r="BQ5" s="73">
        <v>14061</v>
      </c>
      <c r="BR5" s="73">
        <f t="shared" si="0"/>
        <v>14540</v>
      </c>
      <c r="BS5" s="90">
        <f t="shared" si="1"/>
        <v>52842</v>
      </c>
    </row>
    <row r="6" spans="1:71" ht="15.75" x14ac:dyDescent="0.25">
      <c r="A6" s="96" t="s">
        <v>24</v>
      </c>
      <c r="B6" s="302" t="str">
        <f>HYPERLINK("http://www.combatvet.org/members/showMember.asp?LID=7155","Joanne ""File Raider "" Smith")</f>
        <v>Joanne "File Raider " Smith</v>
      </c>
      <c r="C6" s="216">
        <v>672</v>
      </c>
      <c r="D6" s="218"/>
      <c r="E6" s="100">
        <v>40</v>
      </c>
      <c r="F6" s="217">
        <v>321</v>
      </c>
      <c r="G6" s="129">
        <v>472</v>
      </c>
      <c r="H6" s="129"/>
      <c r="I6" s="219">
        <v>376</v>
      </c>
      <c r="J6" s="100">
        <v>255</v>
      </c>
      <c r="K6" s="100">
        <v>370</v>
      </c>
      <c r="L6" s="129"/>
      <c r="M6" s="129">
        <v>32</v>
      </c>
      <c r="N6" s="129">
        <v>32</v>
      </c>
      <c r="O6" s="129">
        <v>20</v>
      </c>
      <c r="P6" s="129">
        <v>38</v>
      </c>
      <c r="Q6" s="129">
        <v>260</v>
      </c>
      <c r="R6" s="129">
        <v>34</v>
      </c>
      <c r="S6" s="129"/>
      <c r="T6" s="129">
        <v>37</v>
      </c>
      <c r="U6" s="129">
        <v>32</v>
      </c>
      <c r="V6" s="129"/>
      <c r="W6" s="129">
        <v>256</v>
      </c>
      <c r="X6" s="129"/>
      <c r="Y6" s="129"/>
      <c r="Z6" s="129">
        <v>150</v>
      </c>
      <c r="AA6" s="129">
        <v>148</v>
      </c>
      <c r="AB6" s="129"/>
      <c r="AC6" s="129"/>
      <c r="AD6" s="129">
        <v>745</v>
      </c>
      <c r="AE6" s="129">
        <v>32</v>
      </c>
      <c r="AF6" s="129"/>
      <c r="AG6" s="129">
        <v>342</v>
      </c>
      <c r="AH6" s="129"/>
      <c r="AI6" s="129">
        <v>109</v>
      </c>
      <c r="AJ6" s="129">
        <v>38</v>
      </c>
      <c r="AK6" s="129">
        <v>831</v>
      </c>
      <c r="AL6" s="129">
        <v>86</v>
      </c>
      <c r="AM6" s="129">
        <v>38</v>
      </c>
      <c r="AN6" s="129">
        <v>198</v>
      </c>
      <c r="AO6" s="129"/>
      <c r="AP6" s="129"/>
      <c r="AQ6" s="129"/>
      <c r="AR6" s="129">
        <v>1155</v>
      </c>
      <c r="AS6" s="129"/>
      <c r="AT6" s="129">
        <v>41</v>
      </c>
      <c r="AU6" s="129"/>
      <c r="AV6" s="129"/>
      <c r="AW6" s="129">
        <v>557</v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>
        <v>50</v>
      </c>
      <c r="BL6" s="129">
        <v>106</v>
      </c>
      <c r="BM6" s="129">
        <v>374</v>
      </c>
      <c r="BN6" s="100">
        <v>4369</v>
      </c>
      <c r="BO6" s="100">
        <v>6403</v>
      </c>
      <c r="BP6" s="84">
        <v>5965</v>
      </c>
      <c r="BQ6" s="84">
        <v>5551</v>
      </c>
      <c r="BR6" s="84">
        <f t="shared" si="0"/>
        <v>8247</v>
      </c>
      <c r="BS6" s="97">
        <f t="shared" si="1"/>
        <v>30535</v>
      </c>
    </row>
    <row r="7" spans="1:71" ht="15.75" x14ac:dyDescent="0.25">
      <c r="A7" s="89" t="s">
        <v>246</v>
      </c>
      <c r="B7" s="90" t="s">
        <v>239</v>
      </c>
      <c r="C7" s="212"/>
      <c r="D7" s="214"/>
      <c r="E7" s="93"/>
      <c r="F7" s="213"/>
      <c r="G7" s="130"/>
      <c r="H7" s="130"/>
      <c r="I7" s="215"/>
      <c r="J7" s="93"/>
      <c r="K7" s="93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93"/>
      <c r="BO7" s="93"/>
      <c r="BP7" s="73"/>
      <c r="BQ7" s="73">
        <v>0</v>
      </c>
      <c r="BR7" s="73">
        <f t="shared" si="0"/>
        <v>0</v>
      </c>
      <c r="BS7" s="90">
        <f t="shared" si="1"/>
        <v>0</v>
      </c>
    </row>
    <row r="8" spans="1:71" ht="15.75" x14ac:dyDescent="0.25">
      <c r="A8" s="96" t="s">
        <v>25</v>
      </c>
      <c r="B8" s="97" t="str">
        <f>HYPERLINK("http://www.combatvet.org/members/showMember.asp?LID=8083","Robbie ""Ghost Rider"" Williams")</f>
        <v>Robbie "Ghost Rider" Williams</v>
      </c>
      <c r="C8" s="216"/>
      <c r="D8" s="218"/>
      <c r="E8" s="100"/>
      <c r="F8" s="217"/>
      <c r="G8" s="129"/>
      <c r="H8" s="129"/>
      <c r="I8" s="219"/>
      <c r="J8" s="100"/>
      <c r="K8" s="100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00"/>
      <c r="BO8" s="100"/>
      <c r="BP8" s="84"/>
      <c r="BQ8" s="84">
        <v>0</v>
      </c>
      <c r="BR8" s="84">
        <f t="shared" si="0"/>
        <v>0</v>
      </c>
      <c r="BS8" s="97">
        <f t="shared" si="1"/>
        <v>0</v>
      </c>
    </row>
    <row r="9" spans="1:71" ht="14.25" customHeight="1" x14ac:dyDescent="0.25">
      <c r="A9" s="89" t="s">
        <v>26</v>
      </c>
      <c r="B9" s="90" t="str">
        <f>HYPERLINK("http://www.combatvet.org/members/showMember.asp?LID=8170","Jay ""Boof"" Beauvais")</f>
        <v>Jay "Boof" Beauvais</v>
      </c>
      <c r="C9" s="212">
        <v>150</v>
      </c>
      <c r="D9" s="214"/>
      <c r="E9" s="93"/>
      <c r="F9" s="213"/>
      <c r="G9" s="130"/>
      <c r="H9" s="130"/>
      <c r="I9" s="215"/>
      <c r="J9" s="93"/>
      <c r="K9" s="93"/>
      <c r="L9" s="130"/>
      <c r="M9" s="130"/>
      <c r="N9" s="130">
        <v>32</v>
      </c>
      <c r="O9" s="130"/>
      <c r="P9" s="130"/>
      <c r="Q9" s="130"/>
      <c r="R9" s="130"/>
      <c r="S9" s="130"/>
      <c r="T9" s="130"/>
      <c r="U9" s="130"/>
      <c r="V9" s="130"/>
      <c r="W9" s="130"/>
      <c r="X9" s="130">
        <v>108</v>
      </c>
      <c r="Y9" s="130"/>
      <c r="Z9" s="130"/>
      <c r="AA9" s="130"/>
      <c r="AB9" s="130"/>
      <c r="AC9" s="130">
        <v>110</v>
      </c>
      <c r="AD9" s="130"/>
      <c r="AE9" s="130"/>
      <c r="AF9" s="130"/>
      <c r="AG9" s="130"/>
      <c r="AH9" s="130">
        <v>30</v>
      </c>
      <c r="AI9" s="130"/>
      <c r="AJ9" s="130">
        <v>38</v>
      </c>
      <c r="AK9" s="130"/>
      <c r="AL9" s="130">
        <v>86</v>
      </c>
      <c r="AM9" s="130">
        <v>38</v>
      </c>
      <c r="AN9" s="130"/>
      <c r="AO9" s="130"/>
      <c r="AP9" s="130"/>
      <c r="AQ9" s="130"/>
      <c r="AR9" s="130"/>
      <c r="AS9" s="130"/>
      <c r="AT9" s="130"/>
      <c r="AU9" s="130"/>
      <c r="AV9" s="130"/>
      <c r="AW9" s="130">
        <v>582</v>
      </c>
      <c r="AX9" s="130"/>
      <c r="AY9" s="130"/>
      <c r="AZ9" s="130"/>
      <c r="BA9" s="130"/>
      <c r="BB9" s="130"/>
      <c r="BC9" s="130"/>
      <c r="BD9" s="130"/>
      <c r="BE9" s="130">
        <v>34</v>
      </c>
      <c r="BF9" s="130"/>
      <c r="BG9" s="130"/>
      <c r="BH9" s="130"/>
      <c r="BI9" s="130"/>
      <c r="BJ9" s="130">
        <v>30</v>
      </c>
      <c r="BK9" s="130"/>
      <c r="BL9" s="130">
        <v>106</v>
      </c>
      <c r="BM9" s="130">
        <v>217</v>
      </c>
      <c r="BN9" s="93">
        <v>1887</v>
      </c>
      <c r="BO9" s="93">
        <v>134</v>
      </c>
      <c r="BP9" s="73">
        <v>3613</v>
      </c>
      <c r="BQ9" s="73">
        <v>3433</v>
      </c>
      <c r="BR9" s="73">
        <f t="shared" si="0"/>
        <v>1561</v>
      </c>
      <c r="BS9" s="90">
        <f t="shared" si="1"/>
        <v>10628</v>
      </c>
    </row>
    <row r="10" spans="1:71" ht="14.25" customHeight="1" x14ac:dyDescent="0.25">
      <c r="A10" s="96" t="s">
        <v>27</v>
      </c>
      <c r="B10" s="97" t="str">
        <f>HYPERLINK("http://www.combatvet.org/members/showMember.asp?LID=8194","Benjamin ""CircleX"" Amice")</f>
        <v>Benjamin "CircleX" Amice</v>
      </c>
      <c r="C10" s="216">
        <v>12</v>
      </c>
      <c r="D10" s="218"/>
      <c r="E10" s="100">
        <v>82</v>
      </c>
      <c r="F10" s="217"/>
      <c r="G10" s="129"/>
      <c r="H10" s="129"/>
      <c r="I10" s="219"/>
      <c r="J10" s="100"/>
      <c r="K10" s="100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00"/>
      <c r="BO10" s="100"/>
      <c r="BP10" s="84"/>
      <c r="BQ10" s="84">
        <v>0</v>
      </c>
      <c r="BR10" s="84">
        <f t="shared" si="0"/>
        <v>94</v>
      </c>
      <c r="BS10" s="97">
        <f t="shared" si="1"/>
        <v>94</v>
      </c>
    </row>
    <row r="11" spans="1:71" ht="14.25" customHeight="1" x14ac:dyDescent="0.25">
      <c r="A11" s="89" t="s">
        <v>28</v>
      </c>
      <c r="B11" s="90" t="str">
        <f>HYPERLINK("http://www.combatvet.org/members/showMember.asp?LID=8933","Mike ""Mike"" Nichols")</f>
        <v>Mike "Mike" Nichols</v>
      </c>
      <c r="C11" s="212"/>
      <c r="D11" s="214"/>
      <c r="E11" s="93"/>
      <c r="F11" s="213"/>
      <c r="G11" s="130"/>
      <c r="H11" s="130"/>
      <c r="I11" s="130"/>
      <c r="J11" s="93"/>
      <c r="K11" s="93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93"/>
      <c r="BO11" s="93"/>
      <c r="BP11" s="73"/>
      <c r="BQ11" s="73">
        <f>SUM(C11:BM11)</f>
        <v>0</v>
      </c>
      <c r="BR11" s="73">
        <f t="shared" si="0"/>
        <v>0</v>
      </c>
      <c r="BS11" s="90">
        <f t="shared" si="1"/>
        <v>0</v>
      </c>
    </row>
    <row r="12" spans="1:71" ht="14.25" customHeight="1" x14ac:dyDescent="0.25">
      <c r="A12" s="96" t="s">
        <v>29</v>
      </c>
      <c r="B12" s="97" t="str">
        <f>HYPERLINK("http://www.combatvet.org/members/showMember.asp?LID=8941","Marcus ""Cyclone"" Smoot")</f>
        <v>Marcus "Cyclone" Smoot</v>
      </c>
      <c r="C12" s="216"/>
      <c r="D12" s="218"/>
      <c r="E12" s="100"/>
      <c r="F12" s="217"/>
      <c r="G12" s="129"/>
      <c r="H12" s="129"/>
      <c r="I12" s="219"/>
      <c r="J12" s="100"/>
      <c r="K12" s="100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00">
        <v>3453</v>
      </c>
      <c r="BO12" s="100">
        <v>3284</v>
      </c>
      <c r="BP12" s="84">
        <v>26</v>
      </c>
      <c r="BQ12" s="84">
        <v>0</v>
      </c>
      <c r="BR12" s="84">
        <f t="shared" si="0"/>
        <v>0</v>
      </c>
      <c r="BS12" s="97">
        <f t="shared" si="1"/>
        <v>6763</v>
      </c>
    </row>
    <row r="13" spans="1:71" ht="14.25" customHeight="1" x14ac:dyDescent="0.25">
      <c r="A13" s="89" t="s">
        <v>30</v>
      </c>
      <c r="B13" s="90" t="str">
        <f>HYPERLINK("http://www.combatvet.org/members/showMember.asp?LID=9396","Paul ""Small"" CYR")</f>
        <v>Paul "Small" CYR</v>
      </c>
      <c r="C13" s="212"/>
      <c r="D13" s="214"/>
      <c r="E13" s="93"/>
      <c r="F13" s="213"/>
      <c r="G13" s="130"/>
      <c r="H13" s="130"/>
      <c r="I13" s="215"/>
      <c r="J13" s="93"/>
      <c r="K13" s="93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>
        <v>210</v>
      </c>
      <c r="BN13" s="93"/>
      <c r="BO13" s="93"/>
      <c r="BP13" s="73"/>
      <c r="BQ13" s="73">
        <v>0</v>
      </c>
      <c r="BR13" s="73">
        <f t="shared" si="0"/>
        <v>210</v>
      </c>
      <c r="BS13" s="90">
        <f t="shared" si="1"/>
        <v>210</v>
      </c>
    </row>
    <row r="14" spans="1:71" ht="14.25" customHeight="1" x14ac:dyDescent="0.25">
      <c r="A14" s="96" t="s">
        <v>31</v>
      </c>
      <c r="B14" s="97" t="str">
        <f>HYPERLINK("http://www.combatvet.org/members/showMember.asp?LID=9416","Scott ""Big Dawg"" Johnson")</f>
        <v>Scott "Big Dawg" Johnson</v>
      </c>
      <c r="C14" s="216">
        <v>208</v>
      </c>
      <c r="D14" s="218"/>
      <c r="E14" s="100">
        <v>82</v>
      </c>
      <c r="F14" s="217"/>
      <c r="G14" s="129"/>
      <c r="H14" s="129">
        <v>291</v>
      </c>
      <c r="I14" s="219"/>
      <c r="J14" s="100"/>
      <c r="K14" s="100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>
        <v>98</v>
      </c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>
        <v>34</v>
      </c>
      <c r="BF14" s="129"/>
      <c r="BG14" s="129"/>
      <c r="BH14" s="129"/>
      <c r="BI14" s="129"/>
      <c r="BJ14" s="129"/>
      <c r="BK14" s="129"/>
      <c r="BL14" s="129"/>
      <c r="BM14" s="129"/>
      <c r="BN14" s="100"/>
      <c r="BO14" s="100"/>
      <c r="BP14" s="84"/>
      <c r="BQ14" s="84">
        <v>26</v>
      </c>
      <c r="BR14" s="84">
        <f t="shared" si="0"/>
        <v>713</v>
      </c>
      <c r="BS14" s="97">
        <f t="shared" si="1"/>
        <v>739</v>
      </c>
    </row>
    <row r="15" spans="1:71" ht="14.25" customHeight="1" x14ac:dyDescent="0.25">
      <c r="A15" s="89" t="s">
        <v>32</v>
      </c>
      <c r="B15" s="90" t="str">
        <f>HYPERLINK("http://www.combatvet.org/members/showMember.asp?LID=9586","Michael ""cordless"" geci")</f>
        <v>Michael "cordless" geci</v>
      </c>
      <c r="C15" s="212"/>
      <c r="D15" s="214"/>
      <c r="E15" s="93"/>
      <c r="F15" s="213"/>
      <c r="G15" s="130"/>
      <c r="H15" s="130"/>
      <c r="I15" s="215"/>
      <c r="J15" s="93"/>
      <c r="K15" s="93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 t="s">
        <v>151</v>
      </c>
      <c r="BL15" s="130"/>
      <c r="BM15" s="130"/>
      <c r="BN15" s="93"/>
      <c r="BO15" s="93"/>
      <c r="BP15" s="73"/>
      <c r="BQ15" s="73">
        <v>0</v>
      </c>
      <c r="BR15" s="73">
        <f t="shared" si="0"/>
        <v>0</v>
      </c>
      <c r="BS15" s="90">
        <f t="shared" si="1"/>
        <v>0</v>
      </c>
    </row>
    <row r="16" spans="1:71" ht="14.25" customHeight="1" x14ac:dyDescent="0.25">
      <c r="A16" s="96" t="s">
        <v>33</v>
      </c>
      <c r="B16" s="97" t="str">
        <f>HYPERLINK("http://www.combatvet.org/members/showMember.asp?LID=9592","Ronald ""Hellraiser"" chipper")</f>
        <v>Ronald "Hellraiser" chipper</v>
      </c>
      <c r="C16" s="216"/>
      <c r="D16" s="218"/>
      <c r="E16" s="100"/>
      <c r="F16" s="217"/>
      <c r="G16" s="129"/>
      <c r="H16" s="129"/>
      <c r="I16" s="219"/>
      <c r="J16" s="100"/>
      <c r="K16" s="100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00"/>
      <c r="BO16" s="100"/>
      <c r="BP16" s="84"/>
      <c r="BQ16" s="84">
        <v>0</v>
      </c>
      <c r="BR16" s="84">
        <f t="shared" si="0"/>
        <v>0</v>
      </c>
      <c r="BS16" s="97">
        <f t="shared" si="1"/>
        <v>0</v>
      </c>
    </row>
    <row r="17" spans="1:71" ht="14.25" customHeight="1" x14ac:dyDescent="0.25">
      <c r="A17" s="89" t="s">
        <v>34</v>
      </c>
      <c r="B17" s="90" t="str">
        <f>HYPERLINK("http://www.combatvet.org/members/showMember.asp?LID=9593","mathew ""Jedi"" baumgarten")</f>
        <v>mathew "Jedi" baumgarten</v>
      </c>
      <c r="C17" s="212">
        <v>1020</v>
      </c>
      <c r="D17" s="214">
        <v>304</v>
      </c>
      <c r="E17" s="93">
        <v>130</v>
      </c>
      <c r="F17" s="213">
        <v>300</v>
      </c>
      <c r="G17" s="130"/>
      <c r="H17" s="130"/>
      <c r="I17" s="215"/>
      <c r="J17" s="93">
        <v>4458</v>
      </c>
      <c r="K17" s="93">
        <v>370</v>
      </c>
      <c r="L17" s="130"/>
      <c r="M17" s="130">
        <v>32</v>
      </c>
      <c r="N17" s="130"/>
      <c r="O17" s="130">
        <v>20</v>
      </c>
      <c r="P17" s="130">
        <v>38</v>
      </c>
      <c r="Q17" s="130">
        <v>260</v>
      </c>
      <c r="R17" s="130">
        <v>34</v>
      </c>
      <c r="S17" s="130">
        <v>114</v>
      </c>
      <c r="T17" s="130"/>
      <c r="U17" s="130">
        <v>32</v>
      </c>
      <c r="V17" s="130"/>
      <c r="W17" s="130">
        <v>256</v>
      </c>
      <c r="X17" s="130"/>
      <c r="Y17" s="130">
        <v>226</v>
      </c>
      <c r="Z17" s="130"/>
      <c r="AA17" s="130"/>
      <c r="AB17" s="130"/>
      <c r="AC17" s="130">
        <v>110</v>
      </c>
      <c r="AD17" s="130" t="s">
        <v>151</v>
      </c>
      <c r="AE17" s="130"/>
      <c r="AF17" s="130"/>
      <c r="AG17" s="130"/>
      <c r="AH17" s="130"/>
      <c r="AI17" s="130"/>
      <c r="AJ17" s="130"/>
      <c r="AK17" s="130"/>
      <c r="AL17" s="130">
        <v>86</v>
      </c>
      <c r="AM17" s="130">
        <v>38</v>
      </c>
      <c r="AN17" s="130">
        <v>198</v>
      </c>
      <c r="AO17" s="130"/>
      <c r="AP17" s="130"/>
      <c r="AQ17" s="130"/>
      <c r="AR17" s="130">
        <v>1155</v>
      </c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>
        <v>152</v>
      </c>
      <c r="BD17" s="130">
        <v>780</v>
      </c>
      <c r="BE17" s="130"/>
      <c r="BF17" s="130">
        <v>756</v>
      </c>
      <c r="BG17" s="130"/>
      <c r="BH17" s="130"/>
      <c r="BI17" s="130"/>
      <c r="BJ17" s="130">
        <v>68</v>
      </c>
      <c r="BK17" s="130">
        <v>38</v>
      </c>
      <c r="BL17" s="130">
        <v>106</v>
      </c>
      <c r="BM17" s="130">
        <v>476</v>
      </c>
      <c r="BN17" s="93"/>
      <c r="BO17" s="93"/>
      <c r="BP17" s="73"/>
      <c r="BQ17" s="73">
        <v>100</v>
      </c>
      <c r="BR17" s="73">
        <f t="shared" si="0"/>
        <v>11557</v>
      </c>
      <c r="BS17" s="90">
        <f t="shared" si="1"/>
        <v>11657</v>
      </c>
    </row>
    <row r="18" spans="1:71" ht="14.25" customHeight="1" x14ac:dyDescent="0.25">
      <c r="A18" s="96" t="s">
        <v>35</v>
      </c>
      <c r="B18" s="97" t="str">
        <f>HYPERLINK("http://www.combatvet.org/members/showMember.asp?LID=9891","Donald ""ArmyDonnie"" Sprouse Sr")</f>
        <v>Donald "ArmyDonnie" Sprouse Sr</v>
      </c>
      <c r="C18" s="216">
        <v>2352</v>
      </c>
      <c r="D18" s="218"/>
      <c r="E18" s="100">
        <v>320</v>
      </c>
      <c r="F18" s="217"/>
      <c r="G18" s="129"/>
      <c r="H18" s="129"/>
      <c r="I18" s="219"/>
      <c r="J18" s="100"/>
      <c r="K18" s="100"/>
      <c r="L18" s="129"/>
      <c r="M18" s="129"/>
      <c r="N18" s="129"/>
      <c r="O18" s="129"/>
      <c r="P18" s="129"/>
      <c r="Q18" s="129"/>
      <c r="R18" s="129">
        <v>34</v>
      </c>
      <c r="S18" s="129"/>
      <c r="T18" s="129"/>
      <c r="U18" s="129"/>
      <c r="V18" s="129"/>
      <c r="W18" s="129">
        <v>256</v>
      </c>
      <c r="X18" s="129"/>
      <c r="Y18" s="129"/>
      <c r="Z18" s="129"/>
      <c r="AA18" s="129"/>
      <c r="AB18" s="129"/>
      <c r="AC18" s="129"/>
      <c r="AD18" s="129" t="s">
        <v>151</v>
      </c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>
        <v>70</v>
      </c>
      <c r="BN18" s="100"/>
      <c r="BO18" s="100">
        <v>4713</v>
      </c>
      <c r="BP18" s="84">
        <v>3748</v>
      </c>
      <c r="BQ18" s="84">
        <v>3370</v>
      </c>
      <c r="BR18" s="84">
        <f t="shared" si="0"/>
        <v>3032</v>
      </c>
      <c r="BS18" s="97">
        <f t="shared" si="1"/>
        <v>14863</v>
      </c>
    </row>
    <row r="19" spans="1:71" ht="14.25" customHeight="1" x14ac:dyDescent="0.25">
      <c r="A19" s="89" t="s">
        <v>36</v>
      </c>
      <c r="B19" s="90" t="str">
        <f>HYPERLINK("http://www.combatvet.org/members/showMember.asp?LID=10224","jeffrey ""Stretch"" Scott")</f>
        <v>jeffrey "Stretch" Scott</v>
      </c>
      <c r="C19" s="212">
        <f>18+18</f>
        <v>36</v>
      </c>
      <c r="D19" s="214"/>
      <c r="E19" s="93">
        <v>188</v>
      </c>
      <c r="F19" s="213"/>
      <c r="G19" s="130"/>
      <c r="H19" s="130"/>
      <c r="I19" s="215"/>
      <c r="J19" s="93"/>
      <c r="K19" s="93"/>
      <c r="L19" s="130"/>
      <c r="M19" s="130"/>
      <c r="N19" s="130"/>
      <c r="O19" s="130"/>
      <c r="P19" s="130"/>
      <c r="Q19" s="130">
        <v>260</v>
      </c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93">
        <v>4193</v>
      </c>
      <c r="BO19" s="93">
        <v>3674</v>
      </c>
      <c r="BP19" s="73">
        <v>141</v>
      </c>
      <c r="BQ19" s="73">
        <v>72</v>
      </c>
      <c r="BR19" s="73">
        <f t="shared" si="0"/>
        <v>484</v>
      </c>
      <c r="BS19" s="90">
        <f t="shared" si="1"/>
        <v>8564</v>
      </c>
    </row>
    <row r="20" spans="1:71" ht="14.25" customHeight="1" x14ac:dyDescent="0.25">
      <c r="A20" s="96" t="s">
        <v>37</v>
      </c>
      <c r="B20" s="97" t="s">
        <v>130</v>
      </c>
      <c r="C20" s="216">
        <v>658</v>
      </c>
      <c r="D20" s="218"/>
      <c r="E20" s="100">
        <v>86</v>
      </c>
      <c r="F20" s="217"/>
      <c r="G20" s="129"/>
      <c r="H20" s="129"/>
      <c r="I20" s="219"/>
      <c r="J20" s="100"/>
      <c r="K20" s="100"/>
      <c r="L20" s="129"/>
      <c r="M20" s="129"/>
      <c r="N20" s="129"/>
      <c r="O20" s="129"/>
      <c r="P20" s="129"/>
      <c r="Q20" s="129">
        <v>260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>
        <v>86</v>
      </c>
      <c r="AM20" s="129"/>
      <c r="AN20" s="129"/>
      <c r="AO20" s="129">
        <v>171</v>
      </c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>
        <v>780</v>
      </c>
      <c r="BE20" s="129"/>
      <c r="BF20" s="129">
        <v>756</v>
      </c>
      <c r="BG20" s="129"/>
      <c r="BH20" s="129"/>
      <c r="BI20" s="129"/>
      <c r="BJ20" s="129">
        <v>20</v>
      </c>
      <c r="BK20" s="129"/>
      <c r="BL20" s="129"/>
      <c r="BM20" s="129">
        <v>70</v>
      </c>
      <c r="BN20" s="100">
        <v>3046</v>
      </c>
      <c r="BO20" s="100">
        <v>8469</v>
      </c>
      <c r="BP20" s="84">
        <v>4370</v>
      </c>
      <c r="BQ20" s="84">
        <v>5024</v>
      </c>
      <c r="BR20" s="84">
        <f t="shared" si="0"/>
        <v>2887</v>
      </c>
      <c r="BS20" s="97">
        <f t="shared" si="1"/>
        <v>23796</v>
      </c>
    </row>
    <row r="21" spans="1:71" ht="14.25" customHeight="1" x14ac:dyDescent="0.25">
      <c r="A21" s="89" t="s">
        <v>37</v>
      </c>
      <c r="B21" s="90" t="s">
        <v>403</v>
      </c>
      <c r="C21" s="212"/>
      <c r="D21" s="214"/>
      <c r="E21" s="93"/>
      <c r="F21" s="213"/>
      <c r="G21" s="130"/>
      <c r="H21" s="130"/>
      <c r="I21" s="215"/>
      <c r="J21" s="93"/>
      <c r="K21" s="93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93"/>
      <c r="BO21" s="93"/>
      <c r="BP21" s="73"/>
      <c r="BQ21" s="73"/>
      <c r="BR21" s="73">
        <f t="shared" si="0"/>
        <v>0</v>
      </c>
      <c r="BS21" s="90">
        <f t="shared" si="1"/>
        <v>0</v>
      </c>
    </row>
    <row r="22" spans="1:71" ht="14.25" customHeight="1" x14ac:dyDescent="0.25">
      <c r="A22" s="96" t="s">
        <v>38</v>
      </c>
      <c r="B22" s="97" t="str">
        <f>HYPERLINK("http://www.combatvet.org/members/showMember.asp?LID=10560","Christopher ""Joker"" Mitchell")</f>
        <v>Christopher "Joker" Mitchell</v>
      </c>
      <c r="C22" s="216">
        <v>1940</v>
      </c>
      <c r="D22" s="218"/>
      <c r="E22" s="100">
        <v>264</v>
      </c>
      <c r="F22" s="217"/>
      <c r="G22" s="129"/>
      <c r="H22" s="129"/>
      <c r="I22" s="219"/>
      <c r="J22" s="100"/>
      <c r="K22" s="100"/>
      <c r="L22" s="129"/>
      <c r="M22" s="129"/>
      <c r="N22" s="129"/>
      <c r="O22" s="129"/>
      <c r="P22" s="129"/>
      <c r="Q22" s="129">
        <v>260</v>
      </c>
      <c r="R22" s="129"/>
      <c r="S22" s="129">
        <v>114</v>
      </c>
      <c r="T22" s="129"/>
      <c r="U22" s="129"/>
      <c r="V22" s="129"/>
      <c r="W22" s="129">
        <v>256</v>
      </c>
      <c r="X22" s="129"/>
      <c r="Y22" s="129">
        <v>226</v>
      </c>
      <c r="Z22" s="129"/>
      <c r="AA22" s="129"/>
      <c r="AB22" s="129"/>
      <c r="AC22" s="129"/>
      <c r="AD22" s="129" t="s">
        <v>151</v>
      </c>
      <c r="AE22" s="129"/>
      <c r="AF22" s="129"/>
      <c r="AG22" s="129">
        <v>342</v>
      </c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>
        <v>1155</v>
      </c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00">
        <v>2319</v>
      </c>
      <c r="BO22" s="100">
        <v>3859</v>
      </c>
      <c r="BP22" s="84">
        <v>5953</v>
      </c>
      <c r="BQ22" s="84">
        <v>7412</v>
      </c>
      <c r="BR22" s="84">
        <f t="shared" si="0"/>
        <v>4557</v>
      </c>
      <c r="BS22" s="97">
        <f t="shared" si="1"/>
        <v>24100</v>
      </c>
    </row>
    <row r="23" spans="1:71" ht="14.25" customHeight="1" x14ac:dyDescent="0.25">
      <c r="A23" s="89"/>
      <c r="B23" s="108" t="s">
        <v>124</v>
      </c>
      <c r="C23" s="212"/>
      <c r="D23" s="214"/>
      <c r="E23" s="93"/>
      <c r="F23" s="213"/>
      <c r="G23" s="130"/>
      <c r="H23" s="130"/>
      <c r="I23" s="215"/>
      <c r="J23" s="93"/>
      <c r="K23" s="93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93"/>
      <c r="BO23" s="93">
        <v>2187</v>
      </c>
      <c r="BP23" s="73">
        <v>0</v>
      </c>
      <c r="BQ23" s="73">
        <v>0</v>
      </c>
      <c r="BR23" s="73">
        <f t="shared" si="0"/>
        <v>0</v>
      </c>
      <c r="BS23" s="90">
        <f t="shared" si="1"/>
        <v>2187</v>
      </c>
    </row>
    <row r="24" spans="1:71" ht="14.25" customHeight="1" x14ac:dyDescent="0.25">
      <c r="A24" s="96" t="s">
        <v>39</v>
      </c>
      <c r="B24" s="97" t="str">
        <f>HYPERLINK("http://www.combatvet.org/members/showMember.asp?LID=10801","Michael ""Mr Lezo"" Lilly")</f>
        <v>Michael "Mr Lezo" Lilly</v>
      </c>
      <c r="C24" s="216">
        <v>8</v>
      </c>
      <c r="D24" s="218"/>
      <c r="E24" s="100"/>
      <c r="F24" s="217"/>
      <c r="G24" s="129"/>
      <c r="H24" s="129"/>
      <c r="I24" s="219"/>
      <c r="J24" s="100"/>
      <c r="K24" s="100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00"/>
      <c r="BO24" s="100"/>
      <c r="BP24" s="84"/>
      <c r="BQ24" s="84">
        <v>0</v>
      </c>
      <c r="BR24" s="84">
        <f t="shared" si="0"/>
        <v>8</v>
      </c>
      <c r="BS24" s="97">
        <f t="shared" si="1"/>
        <v>8</v>
      </c>
    </row>
    <row r="25" spans="1:71" ht="14.25" customHeight="1" x14ac:dyDescent="0.25">
      <c r="A25" s="89" t="s">
        <v>40</v>
      </c>
      <c r="B25" s="90" t="str">
        <f>HYPERLINK("http://www.combatvet.org/members/showMember.asp?LID=10802","Richard ""Montana"" Prekker")</f>
        <v>Richard "Montana" Prekker</v>
      </c>
      <c r="C25" s="212">
        <v>208</v>
      </c>
      <c r="D25" s="214"/>
      <c r="E25" s="93"/>
      <c r="F25" s="213"/>
      <c r="G25" s="130"/>
      <c r="H25" s="130"/>
      <c r="I25" s="215"/>
      <c r="J25" s="93"/>
      <c r="K25" s="93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93"/>
      <c r="BO25" s="93"/>
      <c r="BP25" s="73"/>
      <c r="BQ25" s="73">
        <v>0</v>
      </c>
      <c r="BR25" s="73">
        <f t="shared" si="0"/>
        <v>208</v>
      </c>
      <c r="BS25" s="90">
        <f t="shared" si="1"/>
        <v>208</v>
      </c>
    </row>
    <row r="26" spans="1:71" ht="14.25" customHeight="1" x14ac:dyDescent="0.25">
      <c r="A26" s="96" t="s">
        <v>41</v>
      </c>
      <c r="B26" s="97" t="str">
        <f>HYPERLINK("http://www.combatvet.org/members/showMember.asp?LID=11701","Kelly ""Thumper"" Hinnant")</f>
        <v>Kelly "Thumper" Hinnant</v>
      </c>
      <c r="C26" s="216">
        <v>836</v>
      </c>
      <c r="D26" s="218"/>
      <c r="E26" s="100">
        <v>72</v>
      </c>
      <c r="F26" s="217">
        <v>281</v>
      </c>
      <c r="G26" s="129">
        <v>493</v>
      </c>
      <c r="H26" s="129"/>
      <c r="I26" s="219">
        <v>303</v>
      </c>
      <c r="J26" s="100"/>
      <c r="K26" s="100">
        <v>370</v>
      </c>
      <c r="L26" s="129">
        <v>437</v>
      </c>
      <c r="M26" s="129">
        <v>32</v>
      </c>
      <c r="N26" s="129"/>
      <c r="O26" s="129">
        <v>20</v>
      </c>
      <c r="P26" s="129"/>
      <c r="Q26" s="129"/>
      <c r="R26" s="129"/>
      <c r="S26" s="129"/>
      <c r="T26" s="129"/>
      <c r="U26" s="129">
        <v>32</v>
      </c>
      <c r="V26" s="129"/>
      <c r="W26" s="129">
        <v>256</v>
      </c>
      <c r="X26" s="129">
        <v>108</v>
      </c>
      <c r="Y26" s="129">
        <v>226</v>
      </c>
      <c r="Z26" s="129"/>
      <c r="AA26" s="129"/>
      <c r="AB26" s="129"/>
      <c r="AC26" s="129">
        <v>110</v>
      </c>
      <c r="AD26" s="129" t="s">
        <v>151</v>
      </c>
      <c r="AE26" s="129"/>
      <c r="AF26" s="129">
        <v>155</v>
      </c>
      <c r="AG26" s="129"/>
      <c r="AH26" s="129">
        <v>30</v>
      </c>
      <c r="AI26" s="129">
        <v>109</v>
      </c>
      <c r="AJ26" s="129">
        <v>38</v>
      </c>
      <c r="AK26" s="129"/>
      <c r="AL26" s="129">
        <v>86</v>
      </c>
      <c r="AM26" s="129">
        <v>38</v>
      </c>
      <c r="AN26" s="129"/>
      <c r="AO26" s="129"/>
      <c r="AP26" s="129"/>
      <c r="AQ26" s="129"/>
      <c r="AR26" s="129"/>
      <c r="AS26" s="129"/>
      <c r="AT26" s="129">
        <v>41</v>
      </c>
      <c r="AU26" s="129"/>
      <c r="AV26" s="129">
        <v>125</v>
      </c>
      <c r="AW26" s="129">
        <v>570</v>
      </c>
      <c r="AX26" s="129"/>
      <c r="AY26" s="129"/>
      <c r="AZ26" s="129"/>
      <c r="BA26" s="129"/>
      <c r="BB26" s="129">
        <v>44</v>
      </c>
      <c r="BC26" s="129"/>
      <c r="BD26" s="129"/>
      <c r="BE26" s="129">
        <v>34</v>
      </c>
      <c r="BF26" s="129"/>
      <c r="BG26" s="129"/>
      <c r="BH26" s="129"/>
      <c r="BI26" s="129"/>
      <c r="BJ26" s="129">
        <v>76</v>
      </c>
      <c r="BK26" s="129">
        <v>32</v>
      </c>
      <c r="BL26" s="129">
        <v>106</v>
      </c>
      <c r="BM26" s="129">
        <v>545</v>
      </c>
      <c r="BN26" s="100">
        <v>4040</v>
      </c>
      <c r="BO26" s="100">
        <v>6651</v>
      </c>
      <c r="BP26" s="84">
        <v>8771</v>
      </c>
      <c r="BQ26" s="84">
        <v>6923</v>
      </c>
      <c r="BR26" s="84">
        <f t="shared" si="0"/>
        <v>5605</v>
      </c>
      <c r="BS26" s="97">
        <f t="shared" si="1"/>
        <v>31990</v>
      </c>
    </row>
    <row r="27" spans="1:71" ht="14.25" customHeight="1" x14ac:dyDescent="0.25">
      <c r="A27" s="89" t="s">
        <v>42</v>
      </c>
      <c r="B27" s="90" t="str">
        <f>HYPERLINK("http://www.combatvet.org/members/showMember.asp?LID=11765","Nathan ""Ammo Dawg"" Gibson")</f>
        <v>Nathan "Ammo Dawg" Gibson</v>
      </c>
      <c r="C27" s="212">
        <v>420</v>
      </c>
      <c r="D27" s="214">
        <v>304</v>
      </c>
      <c r="E27" s="93">
        <v>58</v>
      </c>
      <c r="F27" s="213">
        <v>189</v>
      </c>
      <c r="G27" s="130">
        <v>429</v>
      </c>
      <c r="H27" s="130"/>
      <c r="I27" s="215"/>
      <c r="J27" s="93"/>
      <c r="K27" s="93">
        <v>370</v>
      </c>
      <c r="L27" s="130">
        <v>437</v>
      </c>
      <c r="M27" s="130"/>
      <c r="N27" s="130">
        <v>32</v>
      </c>
      <c r="O27" s="130">
        <v>20</v>
      </c>
      <c r="P27" s="130"/>
      <c r="Q27" s="130"/>
      <c r="R27" s="130"/>
      <c r="S27" s="130"/>
      <c r="T27" s="130"/>
      <c r="U27" s="130"/>
      <c r="V27" s="130"/>
      <c r="W27" s="130">
        <v>256</v>
      </c>
      <c r="X27" s="130">
        <v>108</v>
      </c>
      <c r="Y27" s="130">
        <v>226</v>
      </c>
      <c r="Z27" s="130"/>
      <c r="AA27" s="130"/>
      <c r="AB27" s="130"/>
      <c r="AC27" s="130">
        <v>110</v>
      </c>
      <c r="AD27" s="130">
        <v>722</v>
      </c>
      <c r="AE27" s="130"/>
      <c r="AF27" s="130">
        <v>155</v>
      </c>
      <c r="AG27" s="130"/>
      <c r="AH27" s="130">
        <v>30</v>
      </c>
      <c r="AI27" s="130">
        <v>109</v>
      </c>
      <c r="AJ27" s="130"/>
      <c r="AK27" s="130"/>
      <c r="AL27" s="130">
        <v>86</v>
      </c>
      <c r="AM27" s="130">
        <v>38</v>
      </c>
      <c r="AN27" s="130"/>
      <c r="AO27" s="130"/>
      <c r="AP27" s="130"/>
      <c r="AQ27" s="130"/>
      <c r="AR27" s="130"/>
      <c r="AS27" s="130"/>
      <c r="AT27" s="130">
        <v>41</v>
      </c>
      <c r="AU27" s="130"/>
      <c r="AV27" s="130">
        <v>125</v>
      </c>
      <c r="AW27" s="130">
        <v>582</v>
      </c>
      <c r="AX27" s="130"/>
      <c r="AY27" s="130"/>
      <c r="AZ27" s="130"/>
      <c r="BA27" s="130"/>
      <c r="BB27" s="130"/>
      <c r="BC27" s="130"/>
      <c r="BD27" s="130"/>
      <c r="BE27" s="130"/>
      <c r="BF27" s="130"/>
      <c r="BG27" s="130">
        <v>1700</v>
      </c>
      <c r="BH27" s="130"/>
      <c r="BI27" s="130"/>
      <c r="BJ27" s="130">
        <v>20</v>
      </c>
      <c r="BK27" s="130">
        <v>32</v>
      </c>
      <c r="BL27" s="130">
        <v>106</v>
      </c>
      <c r="BM27" s="130">
        <v>953</v>
      </c>
      <c r="BN27" s="93">
        <v>1858</v>
      </c>
      <c r="BO27" s="93">
        <v>6230</v>
      </c>
      <c r="BP27" s="73">
        <v>6637</v>
      </c>
      <c r="BQ27" s="73">
        <v>5817</v>
      </c>
      <c r="BR27" s="73">
        <f t="shared" si="0"/>
        <v>7658</v>
      </c>
      <c r="BS27" s="90">
        <f t="shared" si="1"/>
        <v>28200</v>
      </c>
    </row>
    <row r="28" spans="1:71" ht="14.25" customHeight="1" x14ac:dyDescent="0.25">
      <c r="A28" s="96" t="s">
        <v>44</v>
      </c>
      <c r="B28" s="97" t="str">
        <f>HYPERLINK("http://www.combatvet.org/members/showMember.asp?LID=12731","Damian ""Nightcrawler"" Stone")</f>
        <v>Damian "Nightcrawler" Stone</v>
      </c>
      <c r="C28" s="216"/>
      <c r="D28" s="218"/>
      <c r="E28" s="100"/>
      <c r="F28" s="217"/>
      <c r="G28" s="129"/>
      <c r="H28" s="129"/>
      <c r="I28" s="219"/>
      <c r="J28" s="100"/>
      <c r="K28" s="100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00">
        <v>0</v>
      </c>
      <c r="BO28" s="100">
        <v>885</v>
      </c>
      <c r="BP28" s="84">
        <v>1107</v>
      </c>
      <c r="BQ28" s="84">
        <v>100</v>
      </c>
      <c r="BR28" s="84">
        <f t="shared" si="0"/>
        <v>0</v>
      </c>
      <c r="BS28" s="97">
        <f t="shared" si="1"/>
        <v>2092</v>
      </c>
    </row>
    <row r="29" spans="1:71" ht="14.25" customHeight="1" x14ac:dyDescent="0.25">
      <c r="A29" s="89" t="s">
        <v>45</v>
      </c>
      <c r="B29" s="90" t="str">
        <f>HYPERLINK("http://www.combatvet.org/members/showMember.asp?LID=12734","Gerald ""Deer Smacker"" Thomas")</f>
        <v>Gerald "Deer Smacker" Thomas</v>
      </c>
      <c r="C29" s="212">
        <v>416</v>
      </c>
      <c r="D29" s="214">
        <v>304</v>
      </c>
      <c r="E29" s="93">
        <v>90</v>
      </c>
      <c r="F29" s="213"/>
      <c r="G29" s="130">
        <v>405</v>
      </c>
      <c r="H29" s="130">
        <v>291</v>
      </c>
      <c r="I29" s="215">
        <v>370</v>
      </c>
      <c r="J29" s="93"/>
      <c r="K29" s="93"/>
      <c r="L29" s="130"/>
      <c r="M29" s="130"/>
      <c r="N29" s="130"/>
      <c r="O29" s="130"/>
      <c r="P29" s="130"/>
      <c r="Q29" s="130">
        <v>57</v>
      </c>
      <c r="R29" s="130"/>
      <c r="S29" s="130"/>
      <c r="T29" s="130"/>
      <c r="U29" s="130"/>
      <c r="V29" s="130"/>
      <c r="W29" s="130"/>
      <c r="X29" s="130"/>
      <c r="Y29" s="130">
        <v>226</v>
      </c>
      <c r="Z29" s="130"/>
      <c r="AA29" s="130"/>
      <c r="AB29" s="130"/>
      <c r="AC29" s="130"/>
      <c r="AD29" s="130"/>
      <c r="AE29" s="130"/>
      <c r="AF29" s="130">
        <v>155</v>
      </c>
      <c r="AG29" s="130"/>
      <c r="AH29" s="130">
        <v>30</v>
      </c>
      <c r="AI29" s="130"/>
      <c r="AJ29" s="130"/>
      <c r="AK29" s="130">
        <v>831</v>
      </c>
      <c r="AL29" s="130">
        <v>86</v>
      </c>
      <c r="AM29" s="130">
        <v>38</v>
      </c>
      <c r="AN29" s="130"/>
      <c r="AO29" s="130"/>
      <c r="AP29" s="130">
        <v>422</v>
      </c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>
        <v>1700</v>
      </c>
      <c r="BH29" s="130"/>
      <c r="BI29" s="130"/>
      <c r="BJ29" s="130">
        <v>52</v>
      </c>
      <c r="BK29" s="130">
        <v>57</v>
      </c>
      <c r="BL29" s="130">
        <v>106</v>
      </c>
      <c r="BM29" s="130">
        <v>132</v>
      </c>
      <c r="BN29" s="93">
        <v>4704</v>
      </c>
      <c r="BO29" s="93">
        <v>8409</v>
      </c>
      <c r="BP29" s="73">
        <v>4675</v>
      </c>
      <c r="BQ29" s="73">
        <v>4389</v>
      </c>
      <c r="BR29" s="73">
        <f t="shared" si="0"/>
        <v>5768</v>
      </c>
      <c r="BS29" s="90">
        <f t="shared" si="1"/>
        <v>27945</v>
      </c>
    </row>
    <row r="30" spans="1:71" ht="14.25" customHeight="1" x14ac:dyDescent="0.25">
      <c r="A30" s="96"/>
      <c r="B30" s="81" t="s">
        <v>125</v>
      </c>
      <c r="C30" s="216">
        <v>260</v>
      </c>
      <c r="D30" s="218"/>
      <c r="E30" s="100">
        <v>90</v>
      </c>
      <c r="F30" s="217"/>
      <c r="G30" s="129"/>
      <c r="H30" s="129"/>
      <c r="I30" s="219"/>
      <c r="J30" s="100"/>
      <c r="K30" s="100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>
        <v>226</v>
      </c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>
        <v>1700</v>
      </c>
      <c r="BH30" s="129"/>
      <c r="BI30" s="129"/>
      <c r="BJ30" s="129"/>
      <c r="BK30" s="129">
        <v>57</v>
      </c>
      <c r="BL30" s="129"/>
      <c r="BM30" s="129"/>
      <c r="BN30" s="100"/>
      <c r="BO30" s="100">
        <v>5137</v>
      </c>
      <c r="BP30" s="84">
        <v>386</v>
      </c>
      <c r="BQ30" s="84">
        <v>156</v>
      </c>
      <c r="BR30" s="84">
        <f t="shared" si="0"/>
        <v>2333</v>
      </c>
      <c r="BS30" s="97">
        <f t="shared" si="1"/>
        <v>8012</v>
      </c>
    </row>
    <row r="31" spans="1:71" ht="14.25" customHeight="1" x14ac:dyDescent="0.25">
      <c r="A31" s="89"/>
      <c r="B31" s="108" t="s">
        <v>126</v>
      </c>
      <c r="C31" s="212">
        <v>208</v>
      </c>
      <c r="D31" s="214">
        <v>304</v>
      </c>
      <c r="E31" s="93">
        <v>90</v>
      </c>
      <c r="F31" s="213"/>
      <c r="G31" s="130"/>
      <c r="H31" s="130">
        <v>291</v>
      </c>
      <c r="I31" s="215">
        <v>370</v>
      </c>
      <c r="J31" s="93"/>
      <c r="K31" s="93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>
        <v>226</v>
      </c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>
        <v>38</v>
      </c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>
        <v>52</v>
      </c>
      <c r="BJ31" s="130"/>
      <c r="BK31" s="130">
        <v>57</v>
      </c>
      <c r="BL31" s="130"/>
      <c r="BM31" s="130"/>
      <c r="BN31" s="93"/>
      <c r="BO31" s="93">
        <v>2299</v>
      </c>
      <c r="BP31" s="73">
        <v>637</v>
      </c>
      <c r="BQ31" s="73">
        <v>1212</v>
      </c>
      <c r="BR31" s="73">
        <f t="shared" si="0"/>
        <v>1636</v>
      </c>
      <c r="BS31" s="90">
        <f t="shared" si="1"/>
        <v>5784</v>
      </c>
    </row>
    <row r="32" spans="1:71" ht="14.25" customHeight="1" x14ac:dyDescent="0.25">
      <c r="A32" s="96"/>
      <c r="B32" s="81" t="s">
        <v>127</v>
      </c>
      <c r="C32" s="216">
        <v>208</v>
      </c>
      <c r="D32" s="218"/>
      <c r="E32" s="100">
        <v>90</v>
      </c>
      <c r="F32" s="217"/>
      <c r="G32" s="129"/>
      <c r="H32" s="129"/>
      <c r="I32" s="219">
        <v>370</v>
      </c>
      <c r="J32" s="100"/>
      <c r="K32" s="100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>
        <v>30</v>
      </c>
      <c r="AI32" s="129"/>
      <c r="AJ32" s="129"/>
      <c r="AK32" s="129"/>
      <c r="AL32" s="129"/>
      <c r="AM32" s="129"/>
      <c r="AN32" s="129"/>
      <c r="AO32" s="129"/>
      <c r="AP32" s="129">
        <v>422</v>
      </c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>
        <v>1700</v>
      </c>
      <c r="BH32" s="129"/>
      <c r="BI32" s="129">
        <v>52</v>
      </c>
      <c r="BJ32" s="129"/>
      <c r="BK32" s="129">
        <v>57</v>
      </c>
      <c r="BL32" s="129"/>
      <c r="BM32" s="129"/>
      <c r="BN32" s="100"/>
      <c r="BO32" s="100">
        <v>2299</v>
      </c>
      <c r="BP32" s="84"/>
      <c r="BQ32" s="84">
        <v>1282</v>
      </c>
      <c r="BR32" s="84">
        <f t="shared" si="0"/>
        <v>2929</v>
      </c>
      <c r="BS32" s="97">
        <f t="shared" si="1"/>
        <v>6510</v>
      </c>
    </row>
    <row r="33" spans="1:71" ht="14.25" customHeight="1" x14ac:dyDescent="0.25">
      <c r="A33" s="89" t="s">
        <v>46</v>
      </c>
      <c r="B33" s="90" t="str">
        <f>HYPERLINK("http://www.combatvet.org/members/showMember.asp?LID=12736","Jason ""Stack"" Sage")</f>
        <v>Jason "Stack" Sage</v>
      </c>
      <c r="C33" s="212">
        <v>204</v>
      </c>
      <c r="D33" s="214"/>
      <c r="E33" s="93">
        <v>100</v>
      </c>
      <c r="F33" s="213"/>
      <c r="G33" s="130"/>
      <c r="H33" s="130"/>
      <c r="I33" s="215">
        <v>273</v>
      </c>
      <c r="J33" s="93"/>
      <c r="K33" s="93"/>
      <c r="L33" s="130"/>
      <c r="M33" s="130"/>
      <c r="N33" s="130"/>
      <c r="O33" s="130"/>
      <c r="P33" s="130">
        <v>38</v>
      </c>
      <c r="Q33" s="130"/>
      <c r="R33" s="130"/>
      <c r="S33" s="130">
        <v>114</v>
      </c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>
        <v>152</v>
      </c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93">
        <v>1713</v>
      </c>
      <c r="BO33" s="93">
        <v>1340</v>
      </c>
      <c r="BP33" s="73">
        <v>1674</v>
      </c>
      <c r="BQ33" s="73">
        <v>684</v>
      </c>
      <c r="BR33" s="73">
        <f t="shared" si="0"/>
        <v>881</v>
      </c>
      <c r="BS33" s="90">
        <f t="shared" si="1"/>
        <v>6292</v>
      </c>
    </row>
    <row r="34" spans="1:71" ht="14.25" customHeight="1" x14ac:dyDescent="0.25">
      <c r="A34" s="96" t="s">
        <v>168</v>
      </c>
      <c r="B34" s="97" t="s">
        <v>169</v>
      </c>
      <c r="C34" s="216">
        <f>170+340</f>
        <v>510</v>
      </c>
      <c r="D34" s="218"/>
      <c r="E34" s="100"/>
      <c r="F34" s="217"/>
      <c r="G34" s="129"/>
      <c r="H34" s="129"/>
      <c r="I34" s="219"/>
      <c r="J34" s="100"/>
      <c r="K34" s="100"/>
      <c r="L34" s="129"/>
      <c r="M34" s="129"/>
      <c r="N34" s="129"/>
      <c r="O34" s="129"/>
      <c r="P34" s="129"/>
      <c r="Q34" s="129">
        <v>260</v>
      </c>
      <c r="R34" s="129"/>
      <c r="S34" s="129"/>
      <c r="T34" s="129"/>
      <c r="U34" s="129"/>
      <c r="V34" s="129"/>
      <c r="W34" s="129">
        <v>256</v>
      </c>
      <c r="X34" s="129"/>
      <c r="Y34" s="129"/>
      <c r="Z34" s="129"/>
      <c r="AA34" s="129"/>
      <c r="AB34" s="129"/>
      <c r="AC34" s="129"/>
      <c r="AD34" s="129" t="s">
        <v>151</v>
      </c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>
        <v>100</v>
      </c>
      <c r="BN34" s="100"/>
      <c r="BO34" s="100"/>
      <c r="BP34" s="84">
        <v>2111</v>
      </c>
      <c r="BQ34" s="84">
        <v>13151</v>
      </c>
      <c r="BR34" s="84">
        <f t="shared" si="0"/>
        <v>1126</v>
      </c>
      <c r="BS34" s="97">
        <f t="shared" si="1"/>
        <v>16388</v>
      </c>
    </row>
    <row r="35" spans="1:71" ht="14.25" customHeight="1" x14ac:dyDescent="0.25">
      <c r="A35" s="89" t="s">
        <v>47</v>
      </c>
      <c r="B35" s="90" t="str">
        <f>HYPERLINK("http://www.combatvet.org/members/showMember.asp?LID=13730","Steven ""StoneCold"" Bunker")</f>
        <v>Steven "StoneCold" Bunker</v>
      </c>
      <c r="C35" s="212">
        <v>770</v>
      </c>
      <c r="D35" s="214"/>
      <c r="E35" s="93">
        <v>134</v>
      </c>
      <c r="F35" s="213"/>
      <c r="G35" s="130"/>
      <c r="H35" s="130"/>
      <c r="I35" s="215">
        <v>250</v>
      </c>
      <c r="J35" s="93"/>
      <c r="K35" s="93">
        <v>370</v>
      </c>
      <c r="L35" s="130"/>
      <c r="M35" s="130"/>
      <c r="N35" s="130"/>
      <c r="O35" s="130"/>
      <c r="P35" s="130">
        <v>38</v>
      </c>
      <c r="Q35" s="130"/>
      <c r="R35" s="130"/>
      <c r="S35" s="130"/>
      <c r="T35" s="130">
        <v>37</v>
      </c>
      <c r="U35" s="130">
        <v>32</v>
      </c>
      <c r="V35" s="130">
        <v>756</v>
      </c>
      <c r="W35" s="130"/>
      <c r="X35" s="130"/>
      <c r="Y35" s="130"/>
      <c r="Z35" s="130"/>
      <c r="AA35" s="130"/>
      <c r="AB35" s="130">
        <v>479</v>
      </c>
      <c r="AC35" s="130"/>
      <c r="AD35" s="130">
        <v>871</v>
      </c>
      <c r="AE35" s="130"/>
      <c r="AF35" s="130"/>
      <c r="AG35" s="130"/>
      <c r="AH35" s="130"/>
      <c r="AI35" s="130"/>
      <c r="AJ35" s="130">
        <v>38</v>
      </c>
      <c r="AK35" s="130"/>
      <c r="AL35" s="130">
        <v>86</v>
      </c>
      <c r="AM35" s="130">
        <v>38</v>
      </c>
      <c r="AN35" s="130"/>
      <c r="AO35" s="130"/>
      <c r="AP35" s="130"/>
      <c r="AQ35" s="130">
        <v>1469</v>
      </c>
      <c r="AR35" s="130"/>
      <c r="AS35" s="130"/>
      <c r="AT35" s="130"/>
      <c r="AU35" s="130">
        <v>709</v>
      </c>
      <c r="AV35" s="130"/>
      <c r="AW35" s="130">
        <v>719</v>
      </c>
      <c r="AX35" s="130"/>
      <c r="AY35" s="130"/>
      <c r="AZ35" s="130"/>
      <c r="BA35" s="130"/>
      <c r="BB35" s="130">
        <v>44</v>
      </c>
      <c r="BC35" s="130"/>
      <c r="BD35" s="130"/>
      <c r="BE35" s="130">
        <v>34</v>
      </c>
      <c r="BF35" s="130"/>
      <c r="BG35" s="130"/>
      <c r="BH35" s="130"/>
      <c r="BI35" s="130"/>
      <c r="BJ35" s="130"/>
      <c r="BK35" s="130"/>
      <c r="BL35" s="130"/>
      <c r="BM35" s="130">
        <v>1356</v>
      </c>
      <c r="BN35" s="93">
        <v>2125</v>
      </c>
      <c r="BO35" s="93">
        <v>4337</v>
      </c>
      <c r="BP35" s="73">
        <v>8461</v>
      </c>
      <c r="BQ35" s="73">
        <v>8642</v>
      </c>
      <c r="BR35" s="73">
        <f t="shared" ref="BR35:BR66" si="2">SUM(C35:BM35)</f>
        <v>8230</v>
      </c>
      <c r="BS35" s="90">
        <f t="shared" si="1"/>
        <v>31795</v>
      </c>
    </row>
    <row r="36" spans="1:71" ht="14.25" customHeight="1" x14ac:dyDescent="0.25">
      <c r="A36" s="120" t="s">
        <v>288</v>
      </c>
      <c r="B36" s="121" t="s">
        <v>289</v>
      </c>
      <c r="C36" s="216">
        <v>208</v>
      </c>
      <c r="D36" s="218"/>
      <c r="E36" s="100"/>
      <c r="F36" s="217"/>
      <c r="G36" s="129"/>
      <c r="H36" s="129"/>
      <c r="I36" s="219">
        <v>362</v>
      </c>
      <c r="J36" s="100"/>
      <c r="K36" s="100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00"/>
      <c r="BO36" s="100"/>
      <c r="BP36" s="84"/>
      <c r="BQ36" s="84"/>
      <c r="BR36" s="84">
        <f t="shared" si="2"/>
        <v>570</v>
      </c>
      <c r="BS36" s="97">
        <f t="shared" si="1"/>
        <v>570</v>
      </c>
    </row>
    <row r="37" spans="1:71" ht="14.25" customHeight="1" x14ac:dyDescent="0.25">
      <c r="A37" s="89" t="s">
        <v>48</v>
      </c>
      <c r="B37" s="90" t="str">
        <f>HYPERLINK("http://www.combatvet.org/members/showMember.asp?LID=13804","Adrian ""Dirty Dawg"" Bailey")</f>
        <v>Adrian "Dirty Dawg" Bailey</v>
      </c>
      <c r="C37" s="212"/>
      <c r="D37" s="214"/>
      <c r="E37" s="93"/>
      <c r="F37" s="213"/>
      <c r="G37" s="130"/>
      <c r="H37" s="130"/>
      <c r="I37" s="215"/>
      <c r="J37" s="93"/>
      <c r="K37" s="93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93"/>
      <c r="BO37" s="93"/>
      <c r="BP37" s="73"/>
      <c r="BQ37" s="73">
        <v>0</v>
      </c>
      <c r="BR37" s="73">
        <f t="shared" si="2"/>
        <v>0</v>
      </c>
      <c r="BS37" s="90">
        <f t="shared" si="1"/>
        <v>0</v>
      </c>
    </row>
    <row r="38" spans="1:71" ht="14.25" customHeight="1" x14ac:dyDescent="0.25">
      <c r="A38" s="96" t="s">
        <v>49</v>
      </c>
      <c r="B38" s="97" t="str">
        <f>HYPERLINK("http://www.combatvet.org/members/showMember.asp?LID=14279","ALFIO ""PAPPA SMURF"" ARTINO")</f>
        <v>ALFIO "PAPPA SMURF" ARTINO</v>
      </c>
      <c r="C38" s="216">
        <v>66</v>
      </c>
      <c r="D38" s="218"/>
      <c r="E38" s="100"/>
      <c r="F38" s="217"/>
      <c r="G38" s="129"/>
      <c r="H38" s="129"/>
      <c r="I38" s="219"/>
      <c r="J38" s="100"/>
      <c r="K38" s="100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00">
        <v>267</v>
      </c>
      <c r="BO38" s="100">
        <v>362</v>
      </c>
      <c r="BP38" s="84">
        <v>110</v>
      </c>
      <c r="BQ38" s="84">
        <v>492</v>
      </c>
      <c r="BR38" s="84">
        <f t="shared" si="2"/>
        <v>66</v>
      </c>
      <c r="BS38" s="97">
        <f t="shared" si="1"/>
        <v>1297</v>
      </c>
    </row>
    <row r="39" spans="1:71" ht="14.25" customHeight="1" x14ac:dyDescent="0.25">
      <c r="A39" s="89" t="s">
        <v>50</v>
      </c>
      <c r="B39" s="90" t="str">
        <f>HYPERLINK("http://www.combatvet.org/members/showMember.asp?LID=14498","Michael ""Half Trac"" Headrick")</f>
        <v>Michael "Half Trac" Headrick</v>
      </c>
      <c r="C39" s="212">
        <v>208</v>
      </c>
      <c r="D39" s="214"/>
      <c r="E39" s="93">
        <v>88</v>
      </c>
      <c r="F39" s="213"/>
      <c r="G39" s="130"/>
      <c r="H39" s="130"/>
      <c r="I39" s="215"/>
      <c r="J39" s="93"/>
      <c r="K39" s="93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>
        <v>736</v>
      </c>
      <c r="AE39" s="130"/>
      <c r="AF39" s="130"/>
      <c r="AG39" s="130"/>
      <c r="AH39" s="130"/>
      <c r="AI39" s="130"/>
      <c r="AJ39" s="130"/>
      <c r="AK39" s="130"/>
      <c r="AL39" s="130">
        <v>86</v>
      </c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>
        <v>26</v>
      </c>
      <c r="BK39" s="130"/>
      <c r="BL39" s="130"/>
      <c r="BM39" s="130">
        <v>70</v>
      </c>
      <c r="BN39" s="93">
        <v>1975</v>
      </c>
      <c r="BO39" s="93">
        <v>326</v>
      </c>
      <c r="BP39" s="73">
        <v>585</v>
      </c>
      <c r="BQ39" s="73">
        <v>1674</v>
      </c>
      <c r="BR39" s="73">
        <f t="shared" si="2"/>
        <v>1214</v>
      </c>
      <c r="BS39" s="90">
        <f t="shared" si="1"/>
        <v>5774</v>
      </c>
    </row>
    <row r="40" spans="1:71" ht="14.25" customHeight="1" x14ac:dyDescent="0.25">
      <c r="A40" s="96" t="s">
        <v>154</v>
      </c>
      <c r="B40" s="97" t="s">
        <v>155</v>
      </c>
      <c r="C40" s="216">
        <v>2720</v>
      </c>
      <c r="D40" s="218"/>
      <c r="E40" s="100">
        <v>284</v>
      </c>
      <c r="F40" s="217"/>
      <c r="G40" s="129">
        <v>265</v>
      </c>
      <c r="H40" s="129"/>
      <c r="I40" s="219"/>
      <c r="J40" s="100"/>
      <c r="K40" s="100">
        <v>370</v>
      </c>
      <c r="L40" s="129">
        <v>437</v>
      </c>
      <c r="M40" s="129"/>
      <c r="N40" s="129"/>
      <c r="O40" s="129"/>
      <c r="P40" s="129"/>
      <c r="Q40" s="129">
        <v>260</v>
      </c>
      <c r="R40" s="129"/>
      <c r="S40" s="129"/>
      <c r="T40" s="129"/>
      <c r="U40" s="129"/>
      <c r="V40" s="129"/>
      <c r="W40" s="129">
        <v>256</v>
      </c>
      <c r="X40" s="129"/>
      <c r="Y40" s="129">
        <v>226</v>
      </c>
      <c r="Z40" s="129"/>
      <c r="AA40" s="129">
        <v>148</v>
      </c>
      <c r="AB40" s="129"/>
      <c r="AC40" s="129"/>
      <c r="AD40" s="129" t="s">
        <v>151</v>
      </c>
      <c r="AE40" s="129"/>
      <c r="AF40" s="129"/>
      <c r="AG40" s="129"/>
      <c r="AH40" s="129"/>
      <c r="AI40" s="129"/>
      <c r="AJ40" s="129"/>
      <c r="AK40" s="129"/>
      <c r="AL40" s="129">
        <v>86</v>
      </c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>
        <v>342</v>
      </c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>
        <v>106</v>
      </c>
      <c r="BM40" s="129"/>
      <c r="BN40" s="100">
        <v>2855</v>
      </c>
      <c r="BO40" s="100">
        <v>1776</v>
      </c>
      <c r="BP40" s="84">
        <v>5330</v>
      </c>
      <c r="BQ40" s="84">
        <v>5403</v>
      </c>
      <c r="BR40" s="84">
        <f t="shared" si="2"/>
        <v>5500</v>
      </c>
      <c r="BS40" s="97">
        <f t="shared" si="1"/>
        <v>20864</v>
      </c>
    </row>
    <row r="41" spans="1:71" ht="14.25" customHeight="1" x14ac:dyDescent="0.25">
      <c r="A41" s="89" t="s">
        <v>51</v>
      </c>
      <c r="B41" s="90" t="s">
        <v>306</v>
      </c>
      <c r="C41" s="212">
        <v>204</v>
      </c>
      <c r="D41" s="214"/>
      <c r="E41" s="93">
        <v>77</v>
      </c>
      <c r="F41" s="213">
        <v>290</v>
      </c>
      <c r="G41" s="130">
        <v>405</v>
      </c>
      <c r="H41" s="130"/>
      <c r="I41" s="130"/>
      <c r="J41" s="93"/>
      <c r="K41" s="93"/>
      <c r="L41" s="130"/>
      <c r="M41" s="130">
        <v>32</v>
      </c>
      <c r="N41" s="130"/>
      <c r="O41" s="130">
        <v>20</v>
      </c>
      <c r="P41" s="130"/>
      <c r="Q41" s="130">
        <v>260</v>
      </c>
      <c r="R41" s="130"/>
      <c r="S41" s="130">
        <v>114</v>
      </c>
      <c r="T41" s="130"/>
      <c r="U41" s="130">
        <v>32</v>
      </c>
      <c r="V41" s="130"/>
      <c r="W41" s="130">
        <v>256</v>
      </c>
      <c r="X41" s="130"/>
      <c r="Y41" s="130"/>
      <c r="Z41" s="130"/>
      <c r="AA41" s="130">
        <v>148</v>
      </c>
      <c r="AB41" s="130"/>
      <c r="AC41" s="130"/>
      <c r="AD41" s="130" t="s">
        <v>151</v>
      </c>
      <c r="AE41" s="130"/>
      <c r="AF41" s="130">
        <v>155</v>
      </c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>
        <v>330</v>
      </c>
      <c r="BN41" s="93">
        <v>386</v>
      </c>
      <c r="BO41" s="93">
        <v>1552</v>
      </c>
      <c r="BP41" s="73">
        <v>4692</v>
      </c>
      <c r="BQ41" s="73">
        <v>3180</v>
      </c>
      <c r="BR41" s="73">
        <f t="shared" si="2"/>
        <v>2323</v>
      </c>
      <c r="BS41" s="90">
        <f t="shared" si="1"/>
        <v>12133</v>
      </c>
    </row>
    <row r="42" spans="1:71" ht="14.25" customHeight="1" x14ac:dyDescent="0.25">
      <c r="A42" s="131" t="s">
        <v>52</v>
      </c>
      <c r="B42" s="121" t="s">
        <v>53</v>
      </c>
      <c r="C42" s="216">
        <v>112</v>
      </c>
      <c r="D42" s="218">
        <v>304</v>
      </c>
      <c r="E42" s="100">
        <v>71</v>
      </c>
      <c r="F42" s="217"/>
      <c r="G42" s="129"/>
      <c r="H42" s="129"/>
      <c r="I42" s="129">
        <v>365</v>
      </c>
      <c r="J42" s="100"/>
      <c r="K42" s="100"/>
      <c r="L42" s="129"/>
      <c r="M42" s="129">
        <v>32</v>
      </c>
      <c r="N42" s="129">
        <v>32</v>
      </c>
      <c r="O42" s="129"/>
      <c r="P42" s="129"/>
      <c r="Q42" s="129">
        <v>260</v>
      </c>
      <c r="R42" s="129"/>
      <c r="S42" s="129"/>
      <c r="T42" s="129"/>
      <c r="U42" s="129"/>
      <c r="V42" s="129"/>
      <c r="W42" s="129">
        <v>256</v>
      </c>
      <c r="X42" s="129"/>
      <c r="Y42" s="129"/>
      <c r="Z42" s="129"/>
      <c r="AA42" s="129"/>
      <c r="AB42" s="129"/>
      <c r="AC42" s="129"/>
      <c r="AD42" s="129">
        <v>736</v>
      </c>
      <c r="AE42" s="129"/>
      <c r="AF42" s="129">
        <v>155</v>
      </c>
      <c r="AG42" s="129"/>
      <c r="AH42" s="129">
        <v>30</v>
      </c>
      <c r="AI42" s="129">
        <v>109</v>
      </c>
      <c r="AJ42" s="129">
        <v>38</v>
      </c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>
        <v>125</v>
      </c>
      <c r="AW42" s="129"/>
      <c r="AX42" s="129"/>
      <c r="AY42" s="129"/>
      <c r="AZ42" s="129">
        <v>145</v>
      </c>
      <c r="BA42" s="129"/>
      <c r="BB42" s="129">
        <v>44</v>
      </c>
      <c r="BC42" s="129">
        <v>152</v>
      </c>
      <c r="BD42" s="129"/>
      <c r="BE42" s="129"/>
      <c r="BF42" s="129"/>
      <c r="BG42" s="129"/>
      <c r="BH42" s="129">
        <v>28</v>
      </c>
      <c r="BI42" s="129">
        <v>28</v>
      </c>
      <c r="BJ42" s="129"/>
      <c r="BK42" s="129"/>
      <c r="BL42" s="129"/>
      <c r="BM42" s="129"/>
      <c r="BN42" s="100"/>
      <c r="BO42" s="100"/>
      <c r="BP42" s="84">
        <v>4655</v>
      </c>
      <c r="BQ42" s="84">
        <v>5952</v>
      </c>
      <c r="BR42" s="84">
        <f t="shared" si="2"/>
        <v>3022</v>
      </c>
      <c r="BS42" s="97">
        <f t="shared" si="1"/>
        <v>13629</v>
      </c>
    </row>
    <row r="43" spans="1:71" ht="14.25" customHeight="1" x14ac:dyDescent="0.25">
      <c r="A43" s="192" t="s">
        <v>54</v>
      </c>
      <c r="B43" s="138" t="s">
        <v>55</v>
      </c>
      <c r="C43" s="212"/>
      <c r="D43" s="214"/>
      <c r="E43" s="93"/>
      <c r="F43" s="213"/>
      <c r="G43" s="130"/>
      <c r="H43" s="130"/>
      <c r="I43" s="130"/>
      <c r="J43" s="93"/>
      <c r="K43" s="93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93"/>
      <c r="BO43" s="93"/>
      <c r="BP43" s="73">
        <v>44</v>
      </c>
      <c r="BQ43" s="73">
        <v>0</v>
      </c>
      <c r="BR43" s="73">
        <f t="shared" si="2"/>
        <v>0</v>
      </c>
      <c r="BS43" s="90">
        <f t="shared" si="1"/>
        <v>44</v>
      </c>
    </row>
    <row r="44" spans="1:71" ht="14.25" customHeight="1" x14ac:dyDescent="0.25">
      <c r="A44" s="131" t="s">
        <v>147</v>
      </c>
      <c r="B44" s="121" t="s">
        <v>148</v>
      </c>
      <c r="C44" s="216">
        <v>120</v>
      </c>
      <c r="D44" s="218"/>
      <c r="E44" s="100"/>
      <c r="F44" s="217"/>
      <c r="G44" s="129"/>
      <c r="H44" s="129"/>
      <c r="I44" s="129"/>
      <c r="J44" s="100"/>
      <c r="K44" s="100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00"/>
      <c r="BO44" s="100"/>
      <c r="BP44" s="84">
        <v>0</v>
      </c>
      <c r="BQ44" s="84">
        <v>0</v>
      </c>
      <c r="BR44" s="84">
        <f t="shared" si="2"/>
        <v>120</v>
      </c>
      <c r="BS44" s="97">
        <f t="shared" si="1"/>
        <v>120</v>
      </c>
    </row>
    <row r="45" spans="1:71" ht="14.25" customHeight="1" x14ac:dyDescent="0.25">
      <c r="A45" s="192" t="s">
        <v>56</v>
      </c>
      <c r="B45" s="138" t="s">
        <v>57</v>
      </c>
      <c r="C45" s="212"/>
      <c r="D45" s="214"/>
      <c r="E45" s="93"/>
      <c r="F45" s="213"/>
      <c r="G45" s="130"/>
      <c r="H45" s="130"/>
      <c r="I45" s="130"/>
      <c r="J45" s="93"/>
      <c r="K45" s="93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93"/>
      <c r="BO45" s="93">
        <v>3456</v>
      </c>
      <c r="BP45" s="73">
        <v>1763</v>
      </c>
      <c r="BQ45" s="73">
        <v>271</v>
      </c>
      <c r="BR45" s="73">
        <f t="shared" si="2"/>
        <v>0</v>
      </c>
      <c r="BS45" s="90">
        <f t="shared" si="1"/>
        <v>5490</v>
      </c>
    </row>
    <row r="46" spans="1:71" ht="14.25" customHeight="1" x14ac:dyDescent="0.25">
      <c r="A46" s="132" t="s">
        <v>194</v>
      </c>
      <c r="B46" s="121" t="s">
        <v>208</v>
      </c>
      <c r="C46" s="216">
        <v>246</v>
      </c>
      <c r="D46" s="218"/>
      <c r="E46" s="100">
        <v>188</v>
      </c>
      <c r="F46" s="217"/>
      <c r="G46" s="129"/>
      <c r="H46" s="129"/>
      <c r="I46" s="129"/>
      <c r="J46" s="100"/>
      <c r="K46" s="100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00"/>
      <c r="BO46" s="100"/>
      <c r="BP46" s="84"/>
      <c r="BQ46" s="84">
        <v>0</v>
      </c>
      <c r="BR46" s="84">
        <f t="shared" si="2"/>
        <v>434</v>
      </c>
      <c r="BS46" s="97">
        <f t="shared" si="1"/>
        <v>434</v>
      </c>
    </row>
    <row r="47" spans="1:71" ht="14.25" customHeight="1" x14ac:dyDescent="0.25">
      <c r="A47" s="192" t="s">
        <v>58</v>
      </c>
      <c r="B47" s="138" t="s">
        <v>59</v>
      </c>
      <c r="C47" s="212">
        <v>880</v>
      </c>
      <c r="D47" s="214"/>
      <c r="E47" s="93">
        <v>150</v>
      </c>
      <c r="F47" s="213"/>
      <c r="G47" s="130">
        <v>400</v>
      </c>
      <c r="H47" s="130"/>
      <c r="I47" s="130"/>
      <c r="J47" s="93"/>
      <c r="K47" s="93">
        <v>370</v>
      </c>
      <c r="L47" s="130"/>
      <c r="M47" s="130"/>
      <c r="N47" s="130"/>
      <c r="O47" s="130">
        <v>20</v>
      </c>
      <c r="P47" s="130"/>
      <c r="Q47" s="130">
        <v>260</v>
      </c>
      <c r="R47" s="130">
        <v>34</v>
      </c>
      <c r="S47" s="130"/>
      <c r="T47" s="130">
        <v>37</v>
      </c>
      <c r="U47" s="130"/>
      <c r="V47" s="130"/>
      <c r="W47" s="130">
        <v>256</v>
      </c>
      <c r="X47" s="130"/>
      <c r="Y47" s="130"/>
      <c r="Z47" s="130"/>
      <c r="AA47" s="130"/>
      <c r="AB47" s="130"/>
      <c r="AC47" s="130"/>
      <c r="AD47" s="130" t="s">
        <v>151</v>
      </c>
      <c r="AE47" s="130"/>
      <c r="AF47" s="130"/>
      <c r="AG47" s="130">
        <v>342</v>
      </c>
      <c r="AH47" s="130"/>
      <c r="AI47" s="130"/>
      <c r="AJ47" s="130"/>
      <c r="AK47" s="130"/>
      <c r="AL47" s="130"/>
      <c r="AM47" s="130"/>
      <c r="AN47" s="130"/>
      <c r="AO47" s="130">
        <v>171</v>
      </c>
      <c r="AP47" s="130"/>
      <c r="AQ47" s="130"/>
      <c r="AR47" s="130"/>
      <c r="AS47" s="130"/>
      <c r="AT47" s="130">
        <v>98</v>
      </c>
      <c r="AU47" s="130"/>
      <c r="AV47" s="130"/>
      <c r="AW47" s="130"/>
      <c r="AX47" s="130"/>
      <c r="AY47" s="130"/>
      <c r="AZ47" s="130"/>
      <c r="BA47" s="130"/>
      <c r="BB47" s="130"/>
      <c r="BC47" s="130">
        <v>152</v>
      </c>
      <c r="BD47" s="130"/>
      <c r="BE47" s="130"/>
      <c r="BF47" s="130"/>
      <c r="BG47" s="130"/>
      <c r="BH47" s="130"/>
      <c r="BI47" s="130"/>
      <c r="BJ47" s="130"/>
      <c r="BK47" s="130"/>
      <c r="BL47" s="130"/>
      <c r="BM47" s="130">
        <v>132</v>
      </c>
      <c r="BN47" s="93"/>
      <c r="BO47" s="93"/>
      <c r="BP47" s="73"/>
      <c r="BQ47" s="73"/>
      <c r="BR47" s="73">
        <f t="shared" si="2"/>
        <v>3302</v>
      </c>
      <c r="BS47" s="90">
        <f t="shared" si="1"/>
        <v>3302</v>
      </c>
    </row>
    <row r="48" spans="1:71" ht="14.25" customHeight="1" x14ac:dyDescent="0.25">
      <c r="A48" s="131" t="s">
        <v>60</v>
      </c>
      <c r="B48" s="121" t="s">
        <v>61</v>
      </c>
      <c r="C48" s="216">
        <v>704</v>
      </c>
      <c r="D48" s="218"/>
      <c r="E48" s="100">
        <v>94</v>
      </c>
      <c r="F48" s="217"/>
      <c r="G48" s="129"/>
      <c r="H48" s="129"/>
      <c r="I48" s="129"/>
      <c r="J48" s="100"/>
      <c r="K48" s="100"/>
      <c r="L48" s="129"/>
      <c r="M48" s="129"/>
      <c r="N48" s="129"/>
      <c r="O48" s="129"/>
      <c r="P48" s="129">
        <v>38</v>
      </c>
      <c r="Q48" s="129"/>
      <c r="R48" s="129"/>
      <c r="S48" s="129">
        <v>114</v>
      </c>
      <c r="T48" s="129"/>
      <c r="U48" s="129"/>
      <c r="V48" s="129"/>
      <c r="W48" s="129"/>
      <c r="X48" s="129"/>
      <c r="Y48" s="129"/>
      <c r="Z48" s="129"/>
      <c r="AA48" s="129">
        <v>148</v>
      </c>
      <c r="AB48" s="129"/>
      <c r="AC48" s="129"/>
      <c r="AD48" s="129"/>
      <c r="AE48" s="129"/>
      <c r="AF48" s="129"/>
      <c r="AG48" s="129"/>
      <c r="AH48" s="129">
        <v>30</v>
      </c>
      <c r="AI48" s="129">
        <v>109</v>
      </c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>
        <v>44</v>
      </c>
      <c r="BC48" s="129"/>
      <c r="BD48" s="129"/>
      <c r="BE48" s="129"/>
      <c r="BF48" s="129"/>
      <c r="BG48" s="129"/>
      <c r="BH48" s="129">
        <v>64</v>
      </c>
      <c r="BI48" s="129"/>
      <c r="BJ48" s="129">
        <v>64</v>
      </c>
      <c r="BK48" s="129">
        <v>38</v>
      </c>
      <c r="BL48" s="129"/>
      <c r="BM48" s="129">
        <v>70</v>
      </c>
      <c r="BN48" s="100"/>
      <c r="BO48" s="100"/>
      <c r="BP48" s="84"/>
      <c r="BQ48" s="84">
        <v>0</v>
      </c>
      <c r="BR48" s="84">
        <f t="shared" si="2"/>
        <v>1517</v>
      </c>
      <c r="BS48" s="97">
        <f t="shared" si="1"/>
        <v>1517</v>
      </c>
    </row>
    <row r="49" spans="1:71" ht="14.25" customHeight="1" x14ac:dyDescent="0.25">
      <c r="A49" s="192" t="s">
        <v>62</v>
      </c>
      <c r="B49" s="138" t="s">
        <v>63</v>
      </c>
      <c r="C49" s="212">
        <f>20+60</f>
        <v>80</v>
      </c>
      <c r="D49" s="214"/>
      <c r="E49" s="93">
        <v>62</v>
      </c>
      <c r="F49" s="213"/>
      <c r="G49" s="130"/>
      <c r="H49" s="130"/>
      <c r="I49" s="130"/>
      <c r="J49" s="93"/>
      <c r="K49" s="93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93"/>
      <c r="BO49" s="93"/>
      <c r="BP49" s="73"/>
      <c r="BQ49" s="73">
        <v>0</v>
      </c>
      <c r="BR49" s="73">
        <f t="shared" si="2"/>
        <v>142</v>
      </c>
      <c r="BS49" s="90">
        <f t="shared" si="1"/>
        <v>142</v>
      </c>
    </row>
    <row r="50" spans="1:71" ht="14.25" customHeight="1" x14ac:dyDescent="0.25">
      <c r="A50" s="131" t="s">
        <v>64</v>
      </c>
      <c r="B50" s="121" t="s">
        <v>65</v>
      </c>
      <c r="C50" s="216">
        <v>1080</v>
      </c>
      <c r="D50" s="218"/>
      <c r="E50" s="100">
        <v>136</v>
      </c>
      <c r="F50" s="217">
        <v>358</v>
      </c>
      <c r="G50" s="129"/>
      <c r="H50" s="129"/>
      <c r="I50" s="129">
        <v>385</v>
      </c>
      <c r="J50" s="100"/>
      <c r="K50" s="100">
        <v>370</v>
      </c>
      <c r="L50" s="129"/>
      <c r="M50" s="129"/>
      <c r="N50" s="129"/>
      <c r="O50" s="129"/>
      <c r="P50" s="129"/>
      <c r="Q50" s="129">
        <v>260</v>
      </c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>
        <v>546</v>
      </c>
      <c r="AX50" s="129"/>
      <c r="AY50" s="129"/>
      <c r="AZ50" s="129"/>
      <c r="BA50" s="129"/>
      <c r="BB50" s="129"/>
      <c r="BC50" s="129"/>
      <c r="BD50" s="129">
        <v>780</v>
      </c>
      <c r="BE50" s="129"/>
      <c r="BF50" s="129">
        <v>756</v>
      </c>
      <c r="BG50" s="129"/>
      <c r="BH50" s="129"/>
      <c r="BI50" s="129"/>
      <c r="BJ50" s="129"/>
      <c r="BK50" s="129"/>
      <c r="BL50" s="129"/>
      <c r="BM50" s="129">
        <f>820+332</f>
        <v>1152</v>
      </c>
      <c r="BN50" s="100"/>
      <c r="BO50" s="100">
        <v>5559</v>
      </c>
      <c r="BP50" s="84">
        <v>7188</v>
      </c>
      <c r="BQ50" s="84">
        <v>5912</v>
      </c>
      <c r="BR50" s="84">
        <f t="shared" si="2"/>
        <v>5823</v>
      </c>
      <c r="BS50" s="97">
        <f t="shared" si="1"/>
        <v>24482</v>
      </c>
    </row>
    <row r="51" spans="1:71" ht="15.75" x14ac:dyDescent="0.25">
      <c r="A51" s="185" t="s">
        <v>66</v>
      </c>
      <c r="B51" s="138" t="s">
        <v>67</v>
      </c>
      <c r="C51" s="212">
        <v>24</v>
      </c>
      <c r="D51" s="214"/>
      <c r="E51" s="93"/>
      <c r="F51" s="213"/>
      <c r="G51" s="130"/>
      <c r="H51" s="130"/>
      <c r="I51" s="130"/>
      <c r="J51" s="93"/>
      <c r="K51" s="93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93"/>
      <c r="BO51" s="93"/>
      <c r="BP51" s="73"/>
      <c r="BQ51" s="73">
        <v>0</v>
      </c>
      <c r="BR51" s="73">
        <f t="shared" si="2"/>
        <v>24</v>
      </c>
      <c r="BS51" s="90">
        <f t="shared" si="1"/>
        <v>24</v>
      </c>
    </row>
    <row r="52" spans="1:71" ht="14.25" customHeight="1" x14ac:dyDescent="0.25">
      <c r="A52" s="184" t="s">
        <v>224</v>
      </c>
      <c r="B52" s="121" t="s">
        <v>68</v>
      </c>
      <c r="C52" s="220">
        <v>292</v>
      </c>
      <c r="D52" s="218">
        <v>304</v>
      </c>
      <c r="E52" s="100">
        <v>102</v>
      </c>
      <c r="F52" s="217"/>
      <c r="G52" s="129">
        <v>405</v>
      </c>
      <c r="H52" s="129"/>
      <c r="I52" s="129">
        <v>441</v>
      </c>
      <c r="J52" s="100">
        <v>4400</v>
      </c>
      <c r="K52" s="100">
        <v>370</v>
      </c>
      <c r="L52" s="129"/>
      <c r="M52" s="129">
        <v>32</v>
      </c>
      <c r="N52" s="129"/>
      <c r="O52" s="129">
        <v>20</v>
      </c>
      <c r="P52" s="129">
        <v>38</v>
      </c>
      <c r="Q52" s="129"/>
      <c r="R52" s="129"/>
      <c r="S52" s="129">
        <v>114</v>
      </c>
      <c r="T52" s="129"/>
      <c r="U52" s="129">
        <v>32</v>
      </c>
      <c r="V52" s="129"/>
      <c r="W52" s="129"/>
      <c r="X52" s="129"/>
      <c r="Y52" s="129"/>
      <c r="Z52" s="129"/>
      <c r="AA52" s="129">
        <v>148</v>
      </c>
      <c r="AB52" s="129"/>
      <c r="AC52" s="129"/>
      <c r="AD52" s="129">
        <v>620</v>
      </c>
      <c r="AE52" s="129"/>
      <c r="AF52" s="129"/>
      <c r="AG52" s="129"/>
      <c r="AH52" s="129"/>
      <c r="AI52" s="129"/>
      <c r="AJ52" s="129">
        <v>38</v>
      </c>
      <c r="AK52" s="129">
        <v>831</v>
      </c>
      <c r="AL52" s="129"/>
      <c r="AM52" s="129">
        <v>38</v>
      </c>
      <c r="AN52" s="129">
        <v>198</v>
      </c>
      <c r="AO52" s="129"/>
      <c r="AP52" s="129">
        <v>422</v>
      </c>
      <c r="AQ52" s="129"/>
      <c r="AR52" s="129"/>
      <c r="AS52" s="129">
        <v>1290</v>
      </c>
      <c r="AT52" s="129"/>
      <c r="AU52" s="129"/>
      <c r="AV52" s="129"/>
      <c r="AW52" s="129">
        <v>593</v>
      </c>
      <c r="AX52" s="129"/>
      <c r="AY52" s="129">
        <v>1334</v>
      </c>
      <c r="AZ52" s="129"/>
      <c r="BA52" s="129">
        <v>125</v>
      </c>
      <c r="BB52" s="129">
        <v>44</v>
      </c>
      <c r="BC52" s="129">
        <v>152</v>
      </c>
      <c r="BD52" s="129"/>
      <c r="BE52" s="129"/>
      <c r="BF52" s="129"/>
      <c r="BG52" s="129">
        <v>1700</v>
      </c>
      <c r="BH52" s="129">
        <v>34</v>
      </c>
      <c r="BI52" s="129">
        <v>60</v>
      </c>
      <c r="BJ52" s="129"/>
      <c r="BK52" s="129">
        <v>40</v>
      </c>
      <c r="BL52" s="129">
        <v>106</v>
      </c>
      <c r="BM52" s="129">
        <v>1632</v>
      </c>
      <c r="BN52" s="100"/>
      <c r="BO52" s="100"/>
      <c r="BP52" s="84">
        <v>677</v>
      </c>
      <c r="BQ52" s="84">
        <v>2829</v>
      </c>
      <c r="BR52" s="84">
        <f t="shared" si="2"/>
        <v>15955</v>
      </c>
      <c r="BS52" s="97">
        <f t="shared" si="1"/>
        <v>19461</v>
      </c>
    </row>
    <row r="53" spans="1:71" ht="14.25" customHeight="1" x14ac:dyDescent="0.25">
      <c r="A53" s="185" t="s">
        <v>69</v>
      </c>
      <c r="B53" s="138" t="s">
        <v>70</v>
      </c>
      <c r="C53" s="221">
        <v>1406</v>
      </c>
      <c r="D53" s="214">
        <v>350</v>
      </c>
      <c r="E53" s="93">
        <v>86</v>
      </c>
      <c r="F53" s="213">
        <v>222</v>
      </c>
      <c r="G53" s="130">
        <v>418</v>
      </c>
      <c r="H53" s="130"/>
      <c r="I53" s="130">
        <v>258</v>
      </c>
      <c r="J53" s="93"/>
      <c r="K53" s="93">
        <v>370</v>
      </c>
      <c r="L53" s="130"/>
      <c r="M53" s="130">
        <v>32</v>
      </c>
      <c r="N53" s="130">
        <v>32</v>
      </c>
      <c r="O53" s="130">
        <v>20</v>
      </c>
      <c r="P53" s="130">
        <v>38</v>
      </c>
      <c r="Q53" s="130"/>
      <c r="R53" s="130"/>
      <c r="S53" s="130">
        <v>114</v>
      </c>
      <c r="T53" s="130">
        <v>37</v>
      </c>
      <c r="U53" s="130">
        <v>32</v>
      </c>
      <c r="V53" s="130"/>
      <c r="W53" s="130">
        <v>256</v>
      </c>
      <c r="X53" s="130"/>
      <c r="Y53" s="130">
        <v>226</v>
      </c>
      <c r="Z53" s="130"/>
      <c r="AA53" s="130">
        <v>148</v>
      </c>
      <c r="AB53" s="130"/>
      <c r="AC53" s="130"/>
      <c r="AD53" s="130">
        <v>780</v>
      </c>
      <c r="AE53" s="130">
        <v>32</v>
      </c>
      <c r="AF53" s="130">
        <v>155</v>
      </c>
      <c r="AG53" s="130">
        <v>342</v>
      </c>
      <c r="AH53" s="130"/>
      <c r="AI53" s="130">
        <v>109</v>
      </c>
      <c r="AJ53" s="130"/>
      <c r="AK53" s="130"/>
      <c r="AL53" s="130">
        <v>86</v>
      </c>
      <c r="AM53" s="130">
        <v>38</v>
      </c>
      <c r="AN53" s="130">
        <v>198</v>
      </c>
      <c r="AO53" s="130">
        <v>171</v>
      </c>
      <c r="AP53" s="130"/>
      <c r="AQ53" s="130"/>
      <c r="AR53" s="130"/>
      <c r="AS53" s="130"/>
      <c r="AT53" s="130"/>
      <c r="AU53" s="130"/>
      <c r="AV53" s="130"/>
      <c r="AW53" s="130">
        <v>546</v>
      </c>
      <c r="AX53" s="130"/>
      <c r="AY53" s="130"/>
      <c r="AZ53" s="130"/>
      <c r="BA53" s="130">
        <v>125</v>
      </c>
      <c r="BB53" s="130"/>
      <c r="BC53" s="130"/>
      <c r="BD53" s="130"/>
      <c r="BE53" s="130"/>
      <c r="BF53" s="130"/>
      <c r="BG53" s="130"/>
      <c r="BH53" s="130"/>
      <c r="BI53" s="130"/>
      <c r="BJ53" s="130"/>
      <c r="BK53" s="130">
        <v>32</v>
      </c>
      <c r="BL53" s="130"/>
      <c r="BM53" s="130">
        <v>70</v>
      </c>
      <c r="BN53" s="93"/>
      <c r="BO53" s="93">
        <v>2675</v>
      </c>
      <c r="BP53" s="73">
        <v>7104</v>
      </c>
      <c r="BQ53" s="73">
        <v>9120</v>
      </c>
      <c r="BR53" s="73">
        <f t="shared" si="2"/>
        <v>6729</v>
      </c>
      <c r="BS53" s="90">
        <f t="shared" si="1"/>
        <v>25628</v>
      </c>
    </row>
    <row r="54" spans="1:71" ht="14.25" customHeight="1" x14ac:dyDescent="0.25">
      <c r="A54" s="134" t="s">
        <v>354</v>
      </c>
      <c r="B54" s="129" t="s">
        <v>355</v>
      </c>
      <c r="C54" s="220"/>
      <c r="D54" s="218"/>
      <c r="E54" s="100"/>
      <c r="F54" s="217"/>
      <c r="G54" s="129"/>
      <c r="H54" s="129"/>
      <c r="I54" s="129"/>
      <c r="J54" s="100"/>
      <c r="K54" s="100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00"/>
      <c r="BO54" s="100"/>
      <c r="BP54" s="84"/>
      <c r="BQ54" s="84"/>
      <c r="BR54" s="84">
        <f t="shared" si="2"/>
        <v>0</v>
      </c>
      <c r="BS54" s="97">
        <f t="shared" ref="BS54" si="3">SUM(BN54:BR54)</f>
        <v>0</v>
      </c>
    </row>
    <row r="55" spans="1:71" ht="14.25" customHeight="1" x14ac:dyDescent="0.25">
      <c r="A55" s="185" t="s">
        <v>71</v>
      </c>
      <c r="B55" s="138" t="s">
        <v>72</v>
      </c>
      <c r="C55" s="221"/>
      <c r="D55" s="214"/>
      <c r="E55" s="93"/>
      <c r="F55" s="213"/>
      <c r="G55" s="130"/>
      <c r="H55" s="130"/>
      <c r="I55" s="130"/>
      <c r="J55" s="93"/>
      <c r="K55" s="93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93"/>
      <c r="BO55" s="93"/>
      <c r="BP55" s="73"/>
      <c r="BQ55" s="73">
        <v>0</v>
      </c>
      <c r="BR55" s="73">
        <f t="shared" si="2"/>
        <v>0</v>
      </c>
      <c r="BS55" s="90">
        <f t="shared" si="1"/>
        <v>0</v>
      </c>
    </row>
    <row r="56" spans="1:71" ht="14.25" customHeight="1" x14ac:dyDescent="0.25">
      <c r="A56" s="184" t="s">
        <v>73</v>
      </c>
      <c r="B56" s="121" t="s">
        <v>74</v>
      </c>
      <c r="C56" s="220">
        <v>1944</v>
      </c>
      <c r="D56" s="218">
        <v>304</v>
      </c>
      <c r="E56" s="100">
        <v>58</v>
      </c>
      <c r="F56" s="217"/>
      <c r="G56" s="129"/>
      <c r="H56" s="129">
        <v>291</v>
      </c>
      <c r="I56" s="129"/>
      <c r="J56" s="100"/>
      <c r="K56" s="100"/>
      <c r="L56" s="129"/>
      <c r="M56" s="129"/>
      <c r="N56" s="129"/>
      <c r="O56" s="129">
        <v>20</v>
      </c>
      <c r="P56" s="129"/>
      <c r="Q56" s="129">
        <v>260</v>
      </c>
      <c r="R56" s="129"/>
      <c r="S56" s="129">
        <v>114</v>
      </c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>
        <v>109</v>
      </c>
      <c r="AJ56" s="129"/>
      <c r="AK56" s="129"/>
      <c r="AL56" s="129"/>
      <c r="AM56" s="129"/>
      <c r="AN56" s="129">
        <v>198</v>
      </c>
      <c r="AO56" s="129">
        <v>171</v>
      </c>
      <c r="AP56" s="129"/>
      <c r="AQ56" s="129"/>
      <c r="AR56" s="129"/>
      <c r="AS56" s="129"/>
      <c r="AT56" s="129"/>
      <c r="AU56" s="129"/>
      <c r="AV56" s="129"/>
      <c r="AW56" s="129"/>
      <c r="AX56" s="129">
        <v>155</v>
      </c>
      <c r="AY56" s="129"/>
      <c r="AZ56" s="129"/>
      <c r="BA56" s="129"/>
      <c r="BB56" s="129"/>
      <c r="BC56" s="129">
        <v>152</v>
      </c>
      <c r="BD56" s="129"/>
      <c r="BE56" s="129">
        <v>34</v>
      </c>
      <c r="BF56" s="129"/>
      <c r="BG56" s="129"/>
      <c r="BH56" s="129"/>
      <c r="BI56" s="129"/>
      <c r="BJ56" s="129"/>
      <c r="BK56" s="129">
        <v>20</v>
      </c>
      <c r="BL56" s="129"/>
      <c r="BM56" s="129">
        <v>137</v>
      </c>
      <c r="BN56" s="100"/>
      <c r="BO56" s="100"/>
      <c r="BP56" s="84"/>
      <c r="BQ56" s="84">
        <v>0</v>
      </c>
      <c r="BR56" s="84">
        <f t="shared" si="2"/>
        <v>3967</v>
      </c>
      <c r="BS56" s="97">
        <f t="shared" si="1"/>
        <v>3967</v>
      </c>
    </row>
    <row r="57" spans="1:71" ht="14.25" customHeight="1" x14ac:dyDescent="0.25">
      <c r="A57" s="185" t="s">
        <v>75</v>
      </c>
      <c r="B57" s="138" t="s">
        <v>76</v>
      </c>
      <c r="C57" s="221"/>
      <c r="D57" s="214"/>
      <c r="E57" s="93">
        <v>200</v>
      </c>
      <c r="F57" s="213"/>
      <c r="G57" s="130"/>
      <c r="H57" s="130"/>
      <c r="I57" s="130"/>
      <c r="J57" s="93"/>
      <c r="K57" s="93"/>
      <c r="L57" s="130"/>
      <c r="M57" s="130"/>
      <c r="N57" s="130"/>
      <c r="O57" s="130"/>
      <c r="P57" s="130"/>
      <c r="Q57" s="130"/>
      <c r="R57" s="130"/>
      <c r="S57" s="130"/>
      <c r="T57" s="130"/>
      <c r="U57" s="130">
        <v>32</v>
      </c>
      <c r="V57" s="130"/>
      <c r="W57" s="130"/>
      <c r="X57" s="130"/>
      <c r="Y57" s="130"/>
      <c r="Z57" s="130"/>
      <c r="AA57" s="130"/>
      <c r="AB57" s="130">
        <v>479</v>
      </c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93"/>
      <c r="BO57" s="93"/>
      <c r="BP57" s="73"/>
      <c r="BQ57" s="73">
        <v>0</v>
      </c>
      <c r="BR57" s="73">
        <f t="shared" si="2"/>
        <v>711</v>
      </c>
      <c r="BS57" s="90">
        <f t="shared" si="1"/>
        <v>711</v>
      </c>
    </row>
    <row r="58" spans="1:71" ht="14.25" customHeight="1" x14ac:dyDescent="0.25">
      <c r="A58" s="336" t="s">
        <v>77</v>
      </c>
      <c r="B58" s="144" t="s">
        <v>78</v>
      </c>
      <c r="C58" s="220"/>
      <c r="D58" s="218"/>
      <c r="E58" s="100"/>
      <c r="F58" s="217"/>
      <c r="G58" s="129"/>
      <c r="H58" s="129"/>
      <c r="I58" s="129"/>
      <c r="J58" s="100"/>
      <c r="K58" s="100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00"/>
      <c r="BO58" s="100">
        <v>214</v>
      </c>
      <c r="BP58" s="84">
        <v>2814</v>
      </c>
      <c r="BQ58" s="84">
        <v>370</v>
      </c>
      <c r="BR58" s="84">
        <f t="shared" si="2"/>
        <v>0</v>
      </c>
      <c r="BS58" s="97">
        <f t="shared" si="1"/>
        <v>3398</v>
      </c>
    </row>
    <row r="59" spans="1:71" ht="14.25" customHeight="1" x14ac:dyDescent="0.25">
      <c r="A59" s="138" t="s">
        <v>131</v>
      </c>
      <c r="B59" s="138" t="s">
        <v>132</v>
      </c>
      <c r="C59" s="221"/>
      <c r="D59" s="214"/>
      <c r="E59" s="93"/>
      <c r="F59" s="213"/>
      <c r="G59" s="130"/>
      <c r="H59" s="130"/>
      <c r="I59" s="130"/>
      <c r="J59" s="93"/>
      <c r="K59" s="93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93"/>
      <c r="BO59" s="93"/>
      <c r="BP59" s="73"/>
      <c r="BQ59" s="73">
        <v>0</v>
      </c>
      <c r="BR59" s="73">
        <f t="shared" si="2"/>
        <v>0</v>
      </c>
      <c r="BS59" s="90">
        <f t="shared" si="1"/>
        <v>0</v>
      </c>
    </row>
    <row r="60" spans="1:71" ht="14.25" customHeight="1" x14ac:dyDescent="0.25">
      <c r="A60" s="139" t="s">
        <v>79</v>
      </c>
      <c r="B60" s="121" t="s">
        <v>80</v>
      </c>
      <c r="C60" s="220">
        <v>640</v>
      </c>
      <c r="D60" s="218"/>
      <c r="E60" s="100">
        <v>70</v>
      </c>
      <c r="F60" s="217"/>
      <c r="G60" s="129"/>
      <c r="H60" s="129"/>
      <c r="I60" s="129">
        <v>320</v>
      </c>
      <c r="J60" s="100"/>
      <c r="K60" s="100">
        <v>370</v>
      </c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>
        <v>552</v>
      </c>
      <c r="AX60" s="129"/>
      <c r="AY60" s="129"/>
      <c r="AZ60" s="129"/>
      <c r="BA60" s="129"/>
      <c r="BB60" s="129"/>
      <c r="BC60" s="129"/>
      <c r="BD60" s="129">
        <v>780</v>
      </c>
      <c r="BE60" s="129"/>
      <c r="BF60" s="129">
        <v>756</v>
      </c>
      <c r="BG60" s="129"/>
      <c r="BH60" s="129"/>
      <c r="BI60" s="129"/>
      <c r="BJ60" s="129"/>
      <c r="BK60" s="129"/>
      <c r="BL60" s="129"/>
      <c r="BM60" s="129">
        <f>820+332</f>
        <v>1152</v>
      </c>
      <c r="BN60" s="100"/>
      <c r="BO60" s="100">
        <v>799</v>
      </c>
      <c r="BP60" s="84">
        <v>6536</v>
      </c>
      <c r="BQ60" s="84">
        <v>4403</v>
      </c>
      <c r="BR60" s="84">
        <f t="shared" si="2"/>
        <v>4640</v>
      </c>
      <c r="BS60" s="97">
        <f t="shared" si="1"/>
        <v>16378</v>
      </c>
    </row>
    <row r="61" spans="1:71" ht="14.25" customHeight="1" x14ac:dyDescent="0.25">
      <c r="A61" s="137" t="s">
        <v>81</v>
      </c>
      <c r="B61" s="138" t="s">
        <v>209</v>
      </c>
      <c r="C61" s="221"/>
      <c r="D61" s="214"/>
      <c r="E61" s="93"/>
      <c r="F61" s="213"/>
      <c r="G61" s="130"/>
      <c r="H61" s="130"/>
      <c r="I61" s="130"/>
      <c r="J61" s="93"/>
      <c r="K61" s="93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93"/>
      <c r="BO61" s="93"/>
      <c r="BP61" s="73"/>
      <c r="BQ61" s="73">
        <v>0</v>
      </c>
      <c r="BR61" s="73">
        <f t="shared" si="2"/>
        <v>0</v>
      </c>
      <c r="BS61" s="90">
        <f t="shared" si="1"/>
        <v>0</v>
      </c>
    </row>
    <row r="62" spans="1:71" ht="14.25" customHeight="1" x14ac:dyDescent="0.25">
      <c r="A62" s="121" t="s">
        <v>118</v>
      </c>
      <c r="B62" s="121" t="s">
        <v>119</v>
      </c>
      <c r="C62" s="220"/>
      <c r="D62" s="218"/>
      <c r="E62" s="100"/>
      <c r="F62" s="217"/>
      <c r="G62" s="129"/>
      <c r="H62" s="129"/>
      <c r="I62" s="129"/>
      <c r="J62" s="100"/>
      <c r="K62" s="100"/>
      <c r="L62" s="129"/>
      <c r="M62" s="129"/>
      <c r="N62" s="129">
        <v>32</v>
      </c>
      <c r="O62" s="129"/>
      <c r="P62" s="129">
        <v>38</v>
      </c>
      <c r="Q62" s="129"/>
      <c r="R62" s="129"/>
      <c r="S62" s="129"/>
      <c r="T62" s="129"/>
      <c r="U62" s="129">
        <v>32</v>
      </c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>
        <v>46</v>
      </c>
      <c r="BJ62" s="129"/>
      <c r="BK62" s="129"/>
      <c r="BL62" s="129"/>
      <c r="BM62" s="129"/>
      <c r="BN62" s="100"/>
      <c r="BO62" s="100"/>
      <c r="BP62" s="84"/>
      <c r="BQ62" s="84">
        <f>SUM(C62:BM62)</f>
        <v>148</v>
      </c>
      <c r="BR62" s="84">
        <f t="shared" si="2"/>
        <v>148</v>
      </c>
      <c r="BS62" s="97">
        <f t="shared" si="1"/>
        <v>296</v>
      </c>
    </row>
    <row r="63" spans="1:71" ht="14.25" customHeight="1" x14ac:dyDescent="0.25">
      <c r="A63" s="138" t="s">
        <v>128</v>
      </c>
      <c r="B63" s="138" t="s">
        <v>129</v>
      </c>
      <c r="C63" s="221">
        <v>420</v>
      </c>
      <c r="D63" s="214"/>
      <c r="E63" s="93">
        <v>68</v>
      </c>
      <c r="F63" s="213"/>
      <c r="G63" s="130"/>
      <c r="H63" s="130"/>
      <c r="I63" s="130"/>
      <c r="J63" s="93"/>
      <c r="K63" s="93">
        <v>370</v>
      </c>
      <c r="L63" s="130"/>
      <c r="M63" s="130">
        <v>32</v>
      </c>
      <c r="N63" s="130"/>
      <c r="O63" s="130">
        <v>20</v>
      </c>
      <c r="P63" s="130">
        <v>38</v>
      </c>
      <c r="Q63" s="130"/>
      <c r="R63" s="130">
        <v>34</v>
      </c>
      <c r="S63" s="130"/>
      <c r="T63" s="130"/>
      <c r="U63" s="130">
        <v>32</v>
      </c>
      <c r="V63" s="130"/>
      <c r="W63" s="130"/>
      <c r="X63" s="130">
        <v>108</v>
      </c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>
        <v>109</v>
      </c>
      <c r="AJ63" s="130">
        <v>38</v>
      </c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93"/>
      <c r="BO63" s="93"/>
      <c r="BP63" s="73"/>
      <c r="BQ63" s="73">
        <v>0</v>
      </c>
      <c r="BR63" s="73">
        <f t="shared" si="2"/>
        <v>1269</v>
      </c>
      <c r="BS63" s="90">
        <f t="shared" si="1"/>
        <v>1269</v>
      </c>
    </row>
    <row r="64" spans="1:71" ht="14.25" customHeight="1" x14ac:dyDescent="0.25">
      <c r="A64" s="121" t="s">
        <v>266</v>
      </c>
      <c r="B64" s="121" t="s">
        <v>267</v>
      </c>
      <c r="C64" s="220"/>
      <c r="D64" s="218"/>
      <c r="E64" s="100"/>
      <c r="F64" s="217"/>
      <c r="G64" s="129"/>
      <c r="H64" s="129"/>
      <c r="I64" s="129"/>
      <c r="J64" s="100"/>
      <c r="K64" s="100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00"/>
      <c r="BO64" s="100"/>
      <c r="BP64" s="84"/>
      <c r="BQ64" s="84"/>
      <c r="BR64" s="84">
        <f t="shared" si="2"/>
        <v>0</v>
      </c>
      <c r="BS64" s="97">
        <f t="shared" si="1"/>
        <v>0</v>
      </c>
    </row>
    <row r="65" spans="1:71" ht="14.25" customHeight="1" x14ac:dyDescent="0.25">
      <c r="A65" s="138" t="s">
        <v>134</v>
      </c>
      <c r="B65" s="138" t="s">
        <v>133</v>
      </c>
      <c r="C65" s="221">
        <v>10</v>
      </c>
      <c r="D65" s="214"/>
      <c r="E65" s="93">
        <v>68</v>
      </c>
      <c r="F65" s="213"/>
      <c r="G65" s="130"/>
      <c r="H65" s="130"/>
      <c r="I65" s="130"/>
      <c r="J65" s="93"/>
      <c r="K65" s="93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>
        <v>479</v>
      </c>
      <c r="AC65" s="130"/>
      <c r="AD65" s="130"/>
      <c r="AE65" s="130"/>
      <c r="AF65" s="130"/>
      <c r="AG65" s="130"/>
      <c r="AH65" s="130">
        <v>30</v>
      </c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>
        <v>98</v>
      </c>
      <c r="AU65" s="130"/>
      <c r="AV65" s="130"/>
      <c r="AW65" s="130"/>
      <c r="AX65" s="130"/>
      <c r="AY65" s="130"/>
      <c r="AZ65" s="130"/>
      <c r="BA65" s="130">
        <v>125</v>
      </c>
      <c r="BB65" s="130"/>
      <c r="BC65" s="130">
        <v>152</v>
      </c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93"/>
      <c r="BO65" s="93"/>
      <c r="BP65" s="73"/>
      <c r="BQ65" s="73">
        <v>0</v>
      </c>
      <c r="BR65" s="73">
        <f t="shared" si="2"/>
        <v>962</v>
      </c>
      <c r="BS65" s="90">
        <f t="shared" si="1"/>
        <v>962</v>
      </c>
    </row>
    <row r="66" spans="1:71" ht="14.25" customHeight="1" x14ac:dyDescent="0.25">
      <c r="A66" s="121" t="s">
        <v>135</v>
      </c>
      <c r="B66" s="121" t="s">
        <v>136</v>
      </c>
      <c r="C66" s="220">
        <v>22</v>
      </c>
      <c r="D66" s="218"/>
      <c r="E66" s="100"/>
      <c r="F66" s="217"/>
      <c r="G66" s="129"/>
      <c r="H66" s="129"/>
      <c r="I66" s="129"/>
      <c r="J66" s="100"/>
      <c r="K66" s="100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00"/>
      <c r="BO66" s="100"/>
      <c r="BP66" s="84"/>
      <c r="BQ66" s="84">
        <v>0</v>
      </c>
      <c r="BR66" s="84">
        <f t="shared" si="2"/>
        <v>22</v>
      </c>
      <c r="BS66" s="97">
        <f t="shared" si="1"/>
        <v>22</v>
      </c>
    </row>
    <row r="67" spans="1:71" ht="14.25" customHeight="1" x14ac:dyDescent="0.25">
      <c r="A67" s="138" t="s">
        <v>139</v>
      </c>
      <c r="B67" s="138" t="s">
        <v>142</v>
      </c>
      <c r="C67" s="221"/>
      <c r="D67" s="214"/>
      <c r="E67" s="93"/>
      <c r="F67" s="213"/>
      <c r="G67" s="130"/>
      <c r="H67" s="130"/>
      <c r="I67" s="130"/>
      <c r="J67" s="93"/>
      <c r="K67" s="93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93"/>
      <c r="BO67" s="93"/>
      <c r="BP67" s="73"/>
      <c r="BQ67" s="73">
        <v>0</v>
      </c>
      <c r="BR67" s="73">
        <f t="shared" ref="BR67:BR98" si="4">SUM(C67:BM67)</f>
        <v>0</v>
      </c>
      <c r="BS67" s="90">
        <f t="shared" si="1"/>
        <v>0</v>
      </c>
    </row>
    <row r="68" spans="1:71" ht="14.25" customHeight="1" x14ac:dyDescent="0.25">
      <c r="A68" s="121" t="s">
        <v>140</v>
      </c>
      <c r="B68" s="121" t="s">
        <v>253</v>
      </c>
      <c r="C68" s="220">
        <v>130</v>
      </c>
      <c r="D68" s="218"/>
      <c r="E68" s="100"/>
      <c r="F68" s="217"/>
      <c r="G68" s="129"/>
      <c r="H68" s="129"/>
      <c r="I68" s="129"/>
      <c r="J68" s="100"/>
      <c r="K68" s="100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00"/>
      <c r="BO68" s="100"/>
      <c r="BP68" s="84">
        <v>1583</v>
      </c>
      <c r="BQ68" s="84">
        <v>2013</v>
      </c>
      <c r="BR68" s="84">
        <f t="shared" si="4"/>
        <v>130</v>
      </c>
      <c r="BS68" s="97">
        <f t="shared" si="1"/>
        <v>3726</v>
      </c>
    </row>
    <row r="69" spans="1:71" ht="14.25" customHeight="1" x14ac:dyDescent="0.25">
      <c r="A69" s="179" t="s">
        <v>144</v>
      </c>
      <c r="B69" s="179" t="s">
        <v>356</v>
      </c>
      <c r="C69" s="222">
        <v>360</v>
      </c>
      <c r="D69" s="225"/>
      <c r="E69" s="115">
        <v>101</v>
      </c>
      <c r="F69" s="223"/>
      <c r="G69" s="224"/>
      <c r="H69" s="224"/>
      <c r="I69" s="224"/>
      <c r="J69" s="115"/>
      <c r="K69" s="115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>
        <v>38</v>
      </c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>
        <v>155</v>
      </c>
      <c r="AY69" s="224"/>
      <c r="AZ69" s="224"/>
      <c r="BA69" s="224"/>
      <c r="BB69" s="224"/>
      <c r="BC69" s="224"/>
      <c r="BD69" s="224"/>
      <c r="BE69" s="224">
        <v>34</v>
      </c>
      <c r="BF69" s="224"/>
      <c r="BG69" s="224"/>
      <c r="BH69" s="224"/>
      <c r="BI69" s="224">
        <v>40</v>
      </c>
      <c r="BJ69" s="224"/>
      <c r="BK69" s="224"/>
      <c r="BL69" s="224"/>
      <c r="BM69" s="224">
        <v>70</v>
      </c>
      <c r="BN69" s="115"/>
      <c r="BO69" s="115"/>
      <c r="BP69" s="114"/>
      <c r="BQ69" s="73">
        <v>400</v>
      </c>
      <c r="BR69" s="73">
        <f t="shared" si="4"/>
        <v>798</v>
      </c>
      <c r="BS69" s="90">
        <f t="shared" ref="BS69:BS152" si="5">SUM(BN69:BR69)</f>
        <v>1198</v>
      </c>
    </row>
    <row r="70" spans="1:71" ht="14.25" customHeight="1" x14ac:dyDescent="0.25">
      <c r="A70" s="121" t="s">
        <v>145</v>
      </c>
      <c r="B70" s="121" t="s">
        <v>146</v>
      </c>
      <c r="C70" s="226">
        <f>14+14</f>
        <v>28</v>
      </c>
      <c r="D70" s="228"/>
      <c r="E70" s="161"/>
      <c r="F70" s="227"/>
      <c r="G70" s="144"/>
      <c r="H70" s="144"/>
      <c r="I70" s="144">
        <v>365</v>
      </c>
      <c r="J70" s="161"/>
      <c r="K70" s="161"/>
      <c r="L70" s="144"/>
      <c r="M70" s="144"/>
      <c r="N70" s="144"/>
      <c r="O70" s="144"/>
      <c r="P70" s="144"/>
      <c r="Q70" s="144">
        <v>260</v>
      </c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>
        <v>736</v>
      </c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61"/>
      <c r="BO70" s="229"/>
      <c r="BP70" s="161"/>
      <c r="BQ70" s="84">
        <v>0</v>
      </c>
      <c r="BR70" s="84">
        <f t="shared" si="4"/>
        <v>1389</v>
      </c>
      <c r="BS70" s="97">
        <f t="shared" si="5"/>
        <v>1389</v>
      </c>
    </row>
    <row r="71" spans="1:71" ht="14.25" customHeight="1" x14ac:dyDescent="0.25">
      <c r="A71" s="138" t="s">
        <v>236</v>
      </c>
      <c r="B71" s="138" t="s">
        <v>237</v>
      </c>
      <c r="C71" s="230">
        <v>396</v>
      </c>
      <c r="D71" s="232"/>
      <c r="E71" s="112"/>
      <c r="F71" s="231"/>
      <c r="G71" s="179">
        <v>417</v>
      </c>
      <c r="H71" s="179"/>
      <c r="I71" s="179"/>
      <c r="J71" s="112"/>
      <c r="K71" s="112"/>
      <c r="L71" s="179"/>
      <c r="M71" s="179">
        <v>32</v>
      </c>
      <c r="N71" s="179"/>
      <c r="O71" s="179">
        <v>20</v>
      </c>
      <c r="P71" s="179"/>
      <c r="Q71" s="179">
        <v>260</v>
      </c>
      <c r="R71" s="179">
        <v>34</v>
      </c>
      <c r="S71" s="179"/>
      <c r="T71" s="179"/>
      <c r="U71" s="179"/>
      <c r="V71" s="179"/>
      <c r="W71" s="179"/>
      <c r="X71" s="179"/>
      <c r="Y71" s="179"/>
      <c r="Z71" s="179"/>
      <c r="AA71" s="179">
        <v>148</v>
      </c>
      <c r="AB71" s="179"/>
      <c r="AC71" s="179"/>
      <c r="AD71" s="179"/>
      <c r="AE71" s="179"/>
      <c r="AF71" s="179"/>
      <c r="AG71" s="179"/>
      <c r="AH71" s="179"/>
      <c r="AI71" s="179">
        <v>109</v>
      </c>
      <c r="AJ71" s="179">
        <v>38</v>
      </c>
      <c r="AK71" s="179"/>
      <c r="AL71" s="179"/>
      <c r="AM71" s="179">
        <v>38</v>
      </c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>
        <v>145</v>
      </c>
      <c r="BA71" s="179">
        <v>125</v>
      </c>
      <c r="BB71" s="179">
        <v>44</v>
      </c>
      <c r="BC71" s="179">
        <v>152</v>
      </c>
      <c r="BD71" s="179"/>
      <c r="BE71" s="179"/>
      <c r="BF71" s="179"/>
      <c r="BG71" s="179"/>
      <c r="BH71" s="179">
        <v>22</v>
      </c>
      <c r="BI71" s="179">
        <v>22</v>
      </c>
      <c r="BJ71" s="179"/>
      <c r="BK71" s="179"/>
      <c r="BL71" s="179"/>
      <c r="BM71" s="179"/>
      <c r="BN71" s="112"/>
      <c r="BO71" s="233"/>
      <c r="BP71" s="112"/>
      <c r="BQ71" s="73">
        <v>0</v>
      </c>
      <c r="BR71" s="73">
        <f t="shared" si="4"/>
        <v>2002</v>
      </c>
      <c r="BS71" s="90">
        <f t="shared" si="5"/>
        <v>2002</v>
      </c>
    </row>
    <row r="72" spans="1:71" ht="14.25" customHeight="1" x14ac:dyDescent="0.25">
      <c r="A72" s="144" t="s">
        <v>149</v>
      </c>
      <c r="B72" s="144" t="s">
        <v>150</v>
      </c>
      <c r="C72" s="234">
        <v>72</v>
      </c>
      <c r="D72" s="236"/>
      <c r="E72" s="97"/>
      <c r="F72" s="235"/>
      <c r="G72" s="121"/>
      <c r="H72" s="121"/>
      <c r="I72" s="121"/>
      <c r="J72" s="97"/>
      <c r="K72" s="97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>
        <v>98</v>
      </c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97"/>
      <c r="BO72" s="97"/>
      <c r="BP72" s="161">
        <v>3206</v>
      </c>
      <c r="BQ72" s="84">
        <v>718</v>
      </c>
      <c r="BR72" s="84">
        <f t="shared" si="4"/>
        <v>170</v>
      </c>
      <c r="BS72" s="97">
        <f t="shared" si="5"/>
        <v>4094</v>
      </c>
    </row>
    <row r="73" spans="1:71" ht="14.25" customHeight="1" x14ac:dyDescent="0.25">
      <c r="A73" s="138" t="s">
        <v>159</v>
      </c>
      <c r="B73" s="138" t="s">
        <v>156</v>
      </c>
      <c r="C73" s="203">
        <v>162</v>
      </c>
      <c r="D73" s="205"/>
      <c r="E73" s="90">
        <v>70</v>
      </c>
      <c r="F73" s="204">
        <v>307</v>
      </c>
      <c r="G73" s="138"/>
      <c r="H73" s="138"/>
      <c r="I73" s="138">
        <v>343</v>
      </c>
      <c r="J73" s="90"/>
      <c r="K73" s="90"/>
      <c r="L73" s="138"/>
      <c r="M73" s="138"/>
      <c r="N73" s="138"/>
      <c r="O73" s="138"/>
      <c r="P73" s="138">
        <v>38</v>
      </c>
      <c r="Q73" s="138"/>
      <c r="R73" s="138"/>
      <c r="S73" s="138"/>
      <c r="T73" s="138"/>
      <c r="U73" s="138"/>
      <c r="V73" s="138"/>
      <c r="W73" s="138">
        <v>256</v>
      </c>
      <c r="X73" s="138"/>
      <c r="Y73" s="138"/>
      <c r="Z73" s="138"/>
      <c r="AA73" s="138"/>
      <c r="AB73" s="138"/>
      <c r="AC73" s="138"/>
      <c r="AD73" s="138" t="s">
        <v>151</v>
      </c>
      <c r="AE73" s="138"/>
      <c r="AF73" s="138"/>
      <c r="AG73" s="138"/>
      <c r="AH73" s="138">
        <v>30</v>
      </c>
      <c r="AI73" s="138"/>
      <c r="AJ73" s="138"/>
      <c r="AK73" s="138"/>
      <c r="AL73" s="138"/>
      <c r="AM73" s="138">
        <v>38</v>
      </c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90"/>
      <c r="BO73" s="90"/>
      <c r="BP73" s="112">
        <v>921</v>
      </c>
      <c r="BQ73" s="73">
        <v>3055</v>
      </c>
      <c r="BR73" s="73">
        <f t="shared" si="4"/>
        <v>1244</v>
      </c>
      <c r="BS73" s="90">
        <f t="shared" si="5"/>
        <v>5220</v>
      </c>
    </row>
    <row r="74" spans="1:71" ht="14.25" customHeight="1" x14ac:dyDescent="0.25">
      <c r="A74" s="121" t="s">
        <v>160</v>
      </c>
      <c r="B74" s="172" t="s">
        <v>161</v>
      </c>
      <c r="C74" s="226">
        <v>28</v>
      </c>
      <c r="D74" s="228"/>
      <c r="E74" s="161">
        <v>94</v>
      </c>
      <c r="F74" s="227"/>
      <c r="G74" s="144"/>
      <c r="H74" s="144">
        <v>291</v>
      </c>
      <c r="I74" s="144">
        <v>339</v>
      </c>
      <c r="J74" s="161"/>
      <c r="K74" s="161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>
        <v>148</v>
      </c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61"/>
      <c r="BO74" s="161"/>
      <c r="BP74" s="161">
        <v>663</v>
      </c>
      <c r="BQ74" s="84">
        <v>1148</v>
      </c>
      <c r="BR74" s="84">
        <f t="shared" si="4"/>
        <v>900</v>
      </c>
      <c r="BS74" s="97">
        <f t="shared" si="5"/>
        <v>2711</v>
      </c>
    </row>
    <row r="75" spans="1:71" ht="14.25" customHeight="1" x14ac:dyDescent="0.25">
      <c r="A75" s="138" t="s">
        <v>167</v>
      </c>
      <c r="B75" s="173" t="s">
        <v>166</v>
      </c>
      <c r="C75" s="203">
        <v>160</v>
      </c>
      <c r="D75" s="205"/>
      <c r="E75" s="90">
        <v>76</v>
      </c>
      <c r="F75" s="204"/>
      <c r="G75" s="138"/>
      <c r="H75" s="138"/>
      <c r="I75" s="138"/>
      <c r="J75" s="90"/>
      <c r="K75" s="90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90"/>
      <c r="BO75" s="90"/>
      <c r="BP75" s="90"/>
      <c r="BQ75" s="73">
        <v>0</v>
      </c>
      <c r="BR75" s="73">
        <f t="shared" si="4"/>
        <v>236</v>
      </c>
      <c r="BS75" s="90">
        <f t="shared" si="5"/>
        <v>236</v>
      </c>
    </row>
    <row r="76" spans="1:71" ht="14.25" customHeight="1" x14ac:dyDescent="0.25">
      <c r="A76" s="121" t="s">
        <v>173</v>
      </c>
      <c r="B76" s="172" t="s">
        <v>199</v>
      </c>
      <c r="C76" s="234"/>
      <c r="D76" s="236"/>
      <c r="E76" s="97"/>
      <c r="F76" s="235"/>
      <c r="G76" s="121"/>
      <c r="H76" s="121"/>
      <c r="I76" s="121"/>
      <c r="J76" s="97"/>
      <c r="K76" s="97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97"/>
      <c r="BO76" s="97"/>
      <c r="BP76" s="97"/>
      <c r="BQ76" s="84">
        <v>0</v>
      </c>
      <c r="BR76" s="84">
        <f t="shared" si="4"/>
        <v>0</v>
      </c>
      <c r="BS76" s="97">
        <f t="shared" si="5"/>
        <v>0</v>
      </c>
    </row>
    <row r="77" spans="1:71" ht="14.25" customHeight="1" x14ac:dyDescent="0.25">
      <c r="A77" s="138" t="s">
        <v>175</v>
      </c>
      <c r="B77" s="173" t="s">
        <v>176</v>
      </c>
      <c r="C77" s="203"/>
      <c r="D77" s="205"/>
      <c r="E77" s="90"/>
      <c r="F77" s="204"/>
      <c r="G77" s="138"/>
      <c r="H77" s="138"/>
      <c r="I77" s="138"/>
      <c r="J77" s="90"/>
      <c r="K77" s="90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90"/>
      <c r="BO77" s="90"/>
      <c r="BP77" s="90"/>
      <c r="BQ77" s="73">
        <v>0</v>
      </c>
      <c r="BR77" s="73">
        <f t="shared" si="4"/>
        <v>0</v>
      </c>
      <c r="BS77" s="90">
        <f t="shared" si="5"/>
        <v>0</v>
      </c>
    </row>
    <row r="78" spans="1:71" ht="14.25" customHeight="1" x14ac:dyDescent="0.25">
      <c r="A78" s="121" t="s">
        <v>178</v>
      </c>
      <c r="B78" s="174" t="s">
        <v>179</v>
      </c>
      <c r="C78" s="234"/>
      <c r="D78" s="236"/>
      <c r="E78" s="97"/>
      <c r="F78" s="235"/>
      <c r="G78" s="121"/>
      <c r="H78" s="121"/>
      <c r="I78" s="121"/>
      <c r="J78" s="97"/>
      <c r="K78" s="97"/>
      <c r="L78" s="121"/>
      <c r="M78" s="121"/>
      <c r="N78" s="121"/>
      <c r="O78" s="121"/>
      <c r="P78" s="121">
        <v>38</v>
      </c>
      <c r="Q78" s="121"/>
      <c r="R78" s="121"/>
      <c r="S78" s="121"/>
      <c r="T78" s="121"/>
      <c r="U78" s="121">
        <v>32</v>
      </c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97"/>
      <c r="BO78" s="97"/>
      <c r="BP78" s="97"/>
      <c r="BQ78" s="84">
        <v>0</v>
      </c>
      <c r="BR78" s="84">
        <f t="shared" si="4"/>
        <v>70</v>
      </c>
      <c r="BS78" s="97">
        <f t="shared" si="5"/>
        <v>70</v>
      </c>
    </row>
    <row r="79" spans="1:71" ht="14.25" customHeight="1" x14ac:dyDescent="0.25">
      <c r="A79" s="175" t="s">
        <v>185</v>
      </c>
      <c r="B79" s="176" t="s">
        <v>184</v>
      </c>
      <c r="C79" s="203">
        <v>5</v>
      </c>
      <c r="D79" s="205"/>
      <c r="E79" s="90">
        <v>72</v>
      </c>
      <c r="F79" s="204"/>
      <c r="G79" s="138"/>
      <c r="H79" s="138"/>
      <c r="I79" s="138"/>
      <c r="J79" s="90"/>
      <c r="K79" s="90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90"/>
      <c r="BO79" s="90"/>
      <c r="BP79" s="90"/>
      <c r="BQ79" s="73">
        <v>0</v>
      </c>
      <c r="BR79" s="73">
        <f t="shared" si="4"/>
        <v>77</v>
      </c>
      <c r="BS79" s="90">
        <f t="shared" si="5"/>
        <v>77</v>
      </c>
    </row>
    <row r="80" spans="1:71" ht="15.75" x14ac:dyDescent="0.25">
      <c r="A80" s="121" t="s">
        <v>202</v>
      </c>
      <c r="B80" s="172" t="s">
        <v>203</v>
      </c>
      <c r="C80" s="234">
        <v>65</v>
      </c>
      <c r="D80" s="236"/>
      <c r="E80" s="97"/>
      <c r="F80" s="235"/>
      <c r="G80" s="121"/>
      <c r="H80" s="121"/>
      <c r="I80" s="121"/>
      <c r="J80" s="97"/>
      <c r="K80" s="97"/>
      <c r="L80" s="121"/>
      <c r="M80" s="121"/>
      <c r="N80" s="121"/>
      <c r="O80" s="121"/>
      <c r="P80" s="121"/>
      <c r="Q80" s="121">
        <v>260</v>
      </c>
      <c r="R80" s="121"/>
      <c r="S80" s="121"/>
      <c r="T80" s="121"/>
      <c r="U80" s="121"/>
      <c r="V80" s="121"/>
      <c r="W80" s="121">
        <v>256</v>
      </c>
      <c r="X80" s="121"/>
      <c r="Y80" s="121"/>
      <c r="Z80" s="121"/>
      <c r="AA80" s="121">
        <v>148</v>
      </c>
      <c r="AB80" s="121"/>
      <c r="AC80" s="121"/>
      <c r="AD80" s="121" t="s">
        <v>151</v>
      </c>
      <c r="AE80" s="121"/>
      <c r="AF80" s="121"/>
      <c r="AG80" s="121"/>
      <c r="AH80" s="121">
        <v>30</v>
      </c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>
        <v>98</v>
      </c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>
        <v>100</v>
      </c>
      <c r="BN80" s="97"/>
      <c r="BO80" s="97"/>
      <c r="BP80" s="97"/>
      <c r="BQ80" s="97">
        <v>0</v>
      </c>
      <c r="BR80" s="84">
        <f t="shared" si="4"/>
        <v>957</v>
      </c>
      <c r="BS80" s="97">
        <f t="shared" si="5"/>
        <v>957</v>
      </c>
    </row>
    <row r="81" spans="1:71" ht="15.75" x14ac:dyDescent="0.25">
      <c r="A81" s="138" t="s">
        <v>206</v>
      </c>
      <c r="B81" s="173" t="s">
        <v>207</v>
      </c>
      <c r="C81" s="203"/>
      <c r="D81" s="205"/>
      <c r="E81" s="90"/>
      <c r="F81" s="204"/>
      <c r="G81" s="138"/>
      <c r="H81" s="138"/>
      <c r="I81" s="138"/>
      <c r="J81" s="90"/>
      <c r="K81" s="90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90" t="s">
        <v>151</v>
      </c>
      <c r="BO81" s="90"/>
      <c r="BP81" s="90"/>
      <c r="BQ81" s="114">
        <v>0</v>
      </c>
      <c r="BR81" s="73">
        <f t="shared" si="4"/>
        <v>0</v>
      </c>
      <c r="BS81" s="90">
        <f t="shared" si="5"/>
        <v>0</v>
      </c>
    </row>
    <row r="82" spans="1:71" ht="15.75" x14ac:dyDescent="0.25">
      <c r="A82" s="121" t="s">
        <v>210</v>
      </c>
      <c r="B82" s="172" t="s">
        <v>223</v>
      </c>
      <c r="C82" s="234"/>
      <c r="D82" s="236"/>
      <c r="E82" s="97"/>
      <c r="F82" s="235"/>
      <c r="G82" s="121"/>
      <c r="H82" s="121"/>
      <c r="I82" s="121"/>
      <c r="J82" s="97"/>
      <c r="K82" s="97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97"/>
      <c r="BO82" s="97"/>
      <c r="BP82" s="97"/>
      <c r="BQ82" s="97">
        <v>0</v>
      </c>
      <c r="BR82" s="84">
        <f t="shared" si="4"/>
        <v>0</v>
      </c>
      <c r="BS82" s="97">
        <f t="shared" si="5"/>
        <v>0</v>
      </c>
    </row>
    <row r="83" spans="1:71" ht="15.75" x14ac:dyDescent="0.25">
      <c r="A83" s="138" t="s">
        <v>212</v>
      </c>
      <c r="B83" s="173" t="s">
        <v>218</v>
      </c>
      <c r="C83" s="203">
        <v>464</v>
      </c>
      <c r="D83" s="205"/>
      <c r="E83" s="90">
        <v>72</v>
      </c>
      <c r="F83" s="204">
        <v>230</v>
      </c>
      <c r="G83" s="138"/>
      <c r="H83" s="138"/>
      <c r="I83" s="138">
        <v>265</v>
      </c>
      <c r="J83" s="90"/>
      <c r="K83" s="90">
        <v>370</v>
      </c>
      <c r="L83" s="138"/>
      <c r="M83" s="138">
        <v>32</v>
      </c>
      <c r="N83" s="138"/>
      <c r="O83" s="138">
        <v>20</v>
      </c>
      <c r="P83" s="138"/>
      <c r="Q83" s="138">
        <v>260</v>
      </c>
      <c r="R83" s="138"/>
      <c r="S83" s="138"/>
      <c r="T83" s="138"/>
      <c r="U83" s="138"/>
      <c r="V83" s="138"/>
      <c r="W83" s="138">
        <v>256</v>
      </c>
      <c r="X83" s="138">
        <v>108</v>
      </c>
      <c r="Y83" s="138"/>
      <c r="Z83" s="138"/>
      <c r="AA83" s="138"/>
      <c r="AB83" s="138"/>
      <c r="AC83" s="138"/>
      <c r="AD83" s="138" t="s">
        <v>151</v>
      </c>
      <c r="AE83" s="138"/>
      <c r="AF83" s="138">
        <v>155</v>
      </c>
      <c r="AG83" s="138"/>
      <c r="AH83" s="138"/>
      <c r="AI83" s="138"/>
      <c r="AJ83" s="138"/>
      <c r="AK83" s="138"/>
      <c r="AL83" s="138"/>
      <c r="AM83" s="138"/>
      <c r="AN83" s="138">
        <v>198</v>
      </c>
      <c r="AO83" s="138">
        <v>171</v>
      </c>
      <c r="AP83" s="138"/>
      <c r="AQ83" s="138"/>
      <c r="AR83" s="138"/>
      <c r="AS83" s="138"/>
      <c r="AT83" s="138"/>
      <c r="AU83" s="138"/>
      <c r="AV83" s="138"/>
      <c r="AW83" s="138">
        <v>509</v>
      </c>
      <c r="AX83" s="138"/>
      <c r="AY83" s="138"/>
      <c r="AZ83" s="138">
        <v>145</v>
      </c>
      <c r="BA83" s="138"/>
      <c r="BB83" s="138"/>
      <c r="BC83" s="138"/>
      <c r="BD83" s="138"/>
      <c r="BE83" s="138">
        <v>34</v>
      </c>
      <c r="BF83" s="138"/>
      <c r="BG83" s="138"/>
      <c r="BH83" s="138"/>
      <c r="BI83" s="138"/>
      <c r="BJ83" s="138">
        <v>29</v>
      </c>
      <c r="BK83" s="138"/>
      <c r="BL83" s="138"/>
      <c r="BM83" s="138"/>
      <c r="BN83" s="90"/>
      <c r="BO83" s="90"/>
      <c r="BP83" s="90"/>
      <c r="BQ83" s="114">
        <v>4202</v>
      </c>
      <c r="BR83" s="73">
        <f t="shared" si="4"/>
        <v>3318</v>
      </c>
      <c r="BS83" s="90">
        <f t="shared" si="5"/>
        <v>7520</v>
      </c>
    </row>
    <row r="84" spans="1:71" ht="15.75" x14ac:dyDescent="0.25">
      <c r="A84" s="121" t="s">
        <v>213</v>
      </c>
      <c r="B84" s="172" t="s">
        <v>214</v>
      </c>
      <c r="C84" s="234">
        <v>220</v>
      </c>
      <c r="D84" s="236"/>
      <c r="E84" s="97">
        <v>62</v>
      </c>
      <c r="F84" s="235"/>
      <c r="G84" s="121"/>
      <c r="H84" s="121">
        <v>291</v>
      </c>
      <c r="I84" s="121">
        <v>365</v>
      </c>
      <c r="J84" s="97"/>
      <c r="K84" s="97"/>
      <c r="L84" s="121"/>
      <c r="M84" s="121">
        <v>32</v>
      </c>
      <c r="N84" s="121"/>
      <c r="O84" s="121">
        <v>20</v>
      </c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>
        <v>38</v>
      </c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97"/>
      <c r="BO84" s="97"/>
      <c r="BP84" s="237"/>
      <c r="BQ84" s="97">
        <v>0</v>
      </c>
      <c r="BR84" s="84">
        <f t="shared" si="4"/>
        <v>1028</v>
      </c>
      <c r="BS84" s="97">
        <f t="shared" si="5"/>
        <v>1028</v>
      </c>
    </row>
    <row r="85" spans="1:71" ht="15.75" x14ac:dyDescent="0.25">
      <c r="A85" s="138" t="s">
        <v>215</v>
      </c>
      <c r="B85" s="173" t="s">
        <v>216</v>
      </c>
      <c r="C85" s="230"/>
      <c r="D85" s="232"/>
      <c r="E85" s="112"/>
      <c r="F85" s="231"/>
      <c r="G85" s="179"/>
      <c r="H85" s="179"/>
      <c r="I85" s="179">
        <v>406</v>
      </c>
      <c r="J85" s="112"/>
      <c r="K85" s="112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9"/>
      <c r="BM85" s="179"/>
      <c r="BN85" s="112"/>
      <c r="BO85" s="112"/>
      <c r="BP85" s="233"/>
      <c r="BQ85" s="90">
        <v>0</v>
      </c>
      <c r="BR85" s="73">
        <f t="shared" si="4"/>
        <v>406</v>
      </c>
      <c r="BS85" s="90">
        <f t="shared" si="5"/>
        <v>406</v>
      </c>
    </row>
    <row r="86" spans="1:71" ht="15.75" x14ac:dyDescent="0.25">
      <c r="A86" s="121" t="s">
        <v>227</v>
      </c>
      <c r="B86" s="174" t="s">
        <v>225</v>
      </c>
      <c r="C86" s="234"/>
      <c r="D86" s="236"/>
      <c r="E86" s="97">
        <v>286</v>
      </c>
      <c r="F86" s="235"/>
      <c r="G86" s="121"/>
      <c r="H86" s="121"/>
      <c r="I86" s="121"/>
      <c r="J86" s="97"/>
      <c r="K86" s="97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>
        <v>256</v>
      </c>
      <c r="X86" s="121"/>
      <c r="Y86" s="121"/>
      <c r="Z86" s="121"/>
      <c r="AA86" s="121"/>
      <c r="AB86" s="121"/>
      <c r="AC86" s="121"/>
      <c r="AD86" s="121" t="s">
        <v>151</v>
      </c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97"/>
      <c r="BO86" s="97"/>
      <c r="BP86" s="237"/>
      <c r="BQ86" s="97">
        <v>0</v>
      </c>
      <c r="BR86" s="84">
        <f t="shared" si="4"/>
        <v>542</v>
      </c>
      <c r="BS86" s="97">
        <f t="shared" si="5"/>
        <v>542</v>
      </c>
    </row>
    <row r="87" spans="1:71" ht="15.75" x14ac:dyDescent="0.25">
      <c r="A87" s="138" t="s">
        <v>228</v>
      </c>
      <c r="B87" s="176" t="s">
        <v>226</v>
      </c>
      <c r="C87" s="203">
        <v>660</v>
      </c>
      <c r="D87" s="205">
        <v>304</v>
      </c>
      <c r="E87" s="90">
        <v>90</v>
      </c>
      <c r="F87" s="204">
        <v>304</v>
      </c>
      <c r="G87" s="138">
        <v>405</v>
      </c>
      <c r="H87" s="138">
        <v>291</v>
      </c>
      <c r="I87" s="138">
        <v>376</v>
      </c>
      <c r="J87" s="90"/>
      <c r="K87" s="90">
        <v>370</v>
      </c>
      <c r="L87" s="138"/>
      <c r="M87" s="138">
        <v>32</v>
      </c>
      <c r="N87" s="138"/>
      <c r="O87" s="138">
        <v>20</v>
      </c>
      <c r="P87" s="138">
        <v>38</v>
      </c>
      <c r="Q87" s="138"/>
      <c r="R87" s="138">
        <v>34</v>
      </c>
      <c r="S87" s="138">
        <v>114</v>
      </c>
      <c r="T87" s="138"/>
      <c r="U87" s="138">
        <v>32</v>
      </c>
      <c r="V87" s="138"/>
      <c r="W87" s="138">
        <v>256</v>
      </c>
      <c r="X87" s="138"/>
      <c r="Y87" s="138"/>
      <c r="Z87" s="138"/>
      <c r="AA87" s="138">
        <v>148</v>
      </c>
      <c r="AB87" s="138"/>
      <c r="AC87" s="138"/>
      <c r="AD87" s="138" t="s">
        <v>151</v>
      </c>
      <c r="AE87" s="138"/>
      <c r="AF87" s="138">
        <v>155</v>
      </c>
      <c r="AG87" s="138"/>
      <c r="AH87" s="138">
        <v>30</v>
      </c>
      <c r="AI87" s="138"/>
      <c r="AJ87" s="138">
        <v>38</v>
      </c>
      <c r="AK87" s="138"/>
      <c r="AL87" s="138"/>
      <c r="AM87" s="138">
        <v>38</v>
      </c>
      <c r="AN87" s="138"/>
      <c r="AO87" s="138"/>
      <c r="AP87" s="138"/>
      <c r="AQ87" s="138"/>
      <c r="AR87" s="138"/>
      <c r="AS87" s="138"/>
      <c r="AT87" s="138">
        <v>41</v>
      </c>
      <c r="AU87" s="138"/>
      <c r="AV87" s="138"/>
      <c r="AW87" s="138">
        <v>572</v>
      </c>
      <c r="AX87" s="138"/>
      <c r="AY87" s="138"/>
      <c r="AZ87" s="138"/>
      <c r="BA87" s="138">
        <v>125</v>
      </c>
      <c r="BB87" s="138">
        <v>44</v>
      </c>
      <c r="BC87" s="138">
        <v>152</v>
      </c>
      <c r="BD87" s="138"/>
      <c r="BE87" s="138"/>
      <c r="BF87" s="138"/>
      <c r="BG87" s="138"/>
      <c r="BH87" s="138">
        <v>60</v>
      </c>
      <c r="BI87" s="138">
        <v>60</v>
      </c>
      <c r="BJ87" s="138"/>
      <c r="BK87" s="138"/>
      <c r="BL87" s="138"/>
      <c r="BM87" s="138">
        <v>342</v>
      </c>
      <c r="BN87" s="90"/>
      <c r="BO87" s="90"/>
      <c r="BP87" s="238"/>
      <c r="BQ87" s="90">
        <v>2465</v>
      </c>
      <c r="BR87" s="73">
        <f t="shared" si="4"/>
        <v>5131</v>
      </c>
      <c r="BS87" s="90">
        <f t="shared" si="5"/>
        <v>7596</v>
      </c>
    </row>
    <row r="88" spans="1:71" ht="15.75" x14ac:dyDescent="0.25">
      <c r="A88" s="161" t="s">
        <v>229</v>
      </c>
      <c r="B88" s="144" t="s">
        <v>230</v>
      </c>
      <c r="C88" s="226"/>
      <c r="D88" s="228"/>
      <c r="E88" s="161"/>
      <c r="F88" s="227"/>
      <c r="G88" s="144"/>
      <c r="H88" s="144"/>
      <c r="I88" s="144"/>
      <c r="J88" s="161"/>
      <c r="K88" s="161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 t="s">
        <v>151</v>
      </c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61"/>
      <c r="BO88" s="161"/>
      <c r="BP88" s="229"/>
      <c r="BQ88" s="161">
        <v>0</v>
      </c>
      <c r="BR88" s="84">
        <f t="shared" si="4"/>
        <v>0</v>
      </c>
      <c r="BS88" s="97">
        <f t="shared" si="5"/>
        <v>0</v>
      </c>
    </row>
    <row r="89" spans="1:71" ht="15.75" x14ac:dyDescent="0.25">
      <c r="A89" s="8" t="s">
        <v>339</v>
      </c>
      <c r="B89" s="58" t="s">
        <v>340</v>
      </c>
      <c r="C89" s="230"/>
      <c r="D89" s="232"/>
      <c r="E89" s="112"/>
      <c r="F89" s="231"/>
      <c r="G89" s="179"/>
      <c r="H89" s="179"/>
      <c r="I89" s="179"/>
      <c r="J89" s="112"/>
      <c r="K89" s="112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179"/>
      <c r="BK89" s="179"/>
      <c r="BL89" s="179"/>
      <c r="BM89" s="179"/>
      <c r="BN89" s="112"/>
      <c r="BO89" s="112"/>
      <c r="BP89" s="233"/>
      <c r="BQ89" s="112"/>
      <c r="BR89" s="73">
        <f t="shared" si="4"/>
        <v>0</v>
      </c>
      <c r="BS89" s="90">
        <f t="shared" ref="BS89" si="6">SUM(BN89:BR89)</f>
        <v>0</v>
      </c>
    </row>
    <row r="90" spans="1:71" ht="15.75" x14ac:dyDescent="0.25">
      <c r="A90" s="97" t="s">
        <v>231</v>
      </c>
      <c r="B90" s="121" t="s">
        <v>232</v>
      </c>
      <c r="C90" s="234"/>
      <c r="D90" s="236"/>
      <c r="E90" s="97"/>
      <c r="F90" s="235"/>
      <c r="G90" s="121"/>
      <c r="H90" s="121"/>
      <c r="I90" s="121"/>
      <c r="J90" s="97"/>
      <c r="K90" s="97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97"/>
      <c r="BO90" s="97"/>
      <c r="BP90" s="97"/>
      <c r="BQ90" s="161">
        <v>0</v>
      </c>
      <c r="BR90" s="84">
        <f t="shared" si="4"/>
        <v>0</v>
      </c>
      <c r="BS90" s="97">
        <f t="shared" si="5"/>
        <v>0</v>
      </c>
    </row>
    <row r="91" spans="1:71" ht="15.75" x14ac:dyDescent="0.25">
      <c r="A91" s="90" t="s">
        <v>233</v>
      </c>
      <c r="B91" s="138" t="s">
        <v>234</v>
      </c>
      <c r="C91" s="230">
        <v>1092</v>
      </c>
      <c r="D91" s="232"/>
      <c r="E91" s="112">
        <v>80</v>
      </c>
      <c r="F91" s="231">
        <v>271</v>
      </c>
      <c r="G91" s="179"/>
      <c r="H91" s="179">
        <v>291</v>
      </c>
      <c r="I91" s="179"/>
      <c r="J91" s="112"/>
      <c r="K91" s="112">
        <v>370</v>
      </c>
      <c r="L91" s="179"/>
      <c r="M91" s="179"/>
      <c r="N91" s="179"/>
      <c r="O91" s="179"/>
      <c r="P91" s="179"/>
      <c r="Q91" s="179">
        <v>260</v>
      </c>
      <c r="R91" s="179">
        <v>68</v>
      </c>
      <c r="S91" s="179"/>
      <c r="T91" s="179"/>
      <c r="U91" s="179"/>
      <c r="V91" s="179"/>
      <c r="W91" s="179"/>
      <c r="X91" s="179"/>
      <c r="Y91" s="179"/>
      <c r="Z91" s="179"/>
      <c r="AA91" s="179">
        <v>148</v>
      </c>
      <c r="AB91" s="179"/>
      <c r="AC91" s="179"/>
      <c r="AD91" s="179"/>
      <c r="AE91" s="179"/>
      <c r="AF91" s="179">
        <v>155</v>
      </c>
      <c r="AG91" s="179"/>
      <c r="AH91" s="179"/>
      <c r="AI91" s="179">
        <v>109</v>
      </c>
      <c r="AJ91" s="179"/>
      <c r="AK91" s="179"/>
      <c r="AL91" s="179">
        <v>86</v>
      </c>
      <c r="AM91" s="179">
        <v>38</v>
      </c>
      <c r="AN91" s="179"/>
      <c r="AO91" s="179"/>
      <c r="AP91" s="179"/>
      <c r="AQ91" s="179"/>
      <c r="AR91" s="179"/>
      <c r="AS91" s="179"/>
      <c r="AT91" s="179">
        <v>41</v>
      </c>
      <c r="AU91" s="179"/>
      <c r="AV91" s="179">
        <v>125</v>
      </c>
      <c r="AW91" s="179">
        <v>573</v>
      </c>
      <c r="AX91" s="179"/>
      <c r="AY91" s="179"/>
      <c r="AZ91" s="179"/>
      <c r="BA91" s="179"/>
      <c r="BB91" s="179">
        <v>44</v>
      </c>
      <c r="BC91" s="179"/>
      <c r="BD91" s="179"/>
      <c r="BE91" s="179">
        <v>34</v>
      </c>
      <c r="BF91" s="179"/>
      <c r="BG91" s="179"/>
      <c r="BH91" s="179"/>
      <c r="BI91" s="179"/>
      <c r="BJ91" s="179"/>
      <c r="BK91" s="179">
        <v>34</v>
      </c>
      <c r="BL91" s="179"/>
      <c r="BM91" s="179">
        <v>280</v>
      </c>
      <c r="BN91" s="112"/>
      <c r="BO91" s="112"/>
      <c r="BP91" s="112"/>
      <c r="BQ91" s="112">
        <v>0</v>
      </c>
      <c r="BR91" s="73">
        <f t="shared" si="4"/>
        <v>4099</v>
      </c>
      <c r="BS91" s="90">
        <f t="shared" si="5"/>
        <v>4099</v>
      </c>
    </row>
    <row r="92" spans="1:71" ht="15.75" x14ac:dyDescent="0.25">
      <c r="A92" s="120" t="s">
        <v>247</v>
      </c>
      <c r="B92" s="121" t="s">
        <v>240</v>
      </c>
      <c r="C92" s="234">
        <v>240</v>
      </c>
      <c r="D92" s="235"/>
      <c r="E92" s="97">
        <v>76</v>
      </c>
      <c r="F92" s="235">
        <v>276</v>
      </c>
      <c r="G92" s="121"/>
      <c r="H92" s="121"/>
      <c r="I92" s="121">
        <v>264</v>
      </c>
      <c r="J92" s="97"/>
      <c r="K92" s="97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>
        <v>38</v>
      </c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>
        <v>60</v>
      </c>
      <c r="BI92" s="121"/>
      <c r="BJ92" s="121"/>
      <c r="BK92" s="121"/>
      <c r="BL92" s="121"/>
      <c r="BM92" s="121"/>
      <c r="BN92" s="97"/>
      <c r="BO92" s="97"/>
      <c r="BP92" s="97"/>
      <c r="BQ92" s="161">
        <v>0</v>
      </c>
      <c r="BR92" s="84">
        <f t="shared" si="4"/>
        <v>954</v>
      </c>
      <c r="BS92" s="97">
        <f t="shared" si="5"/>
        <v>954</v>
      </c>
    </row>
    <row r="93" spans="1:71" ht="15.75" x14ac:dyDescent="0.25">
      <c r="A93" s="180" t="s">
        <v>248</v>
      </c>
      <c r="B93" s="138" t="s">
        <v>241</v>
      </c>
      <c r="C93" s="203">
        <v>264</v>
      </c>
      <c r="D93" s="204"/>
      <c r="E93" s="90">
        <v>84</v>
      </c>
      <c r="F93" s="204"/>
      <c r="G93" s="138"/>
      <c r="H93" s="138"/>
      <c r="I93" s="138"/>
      <c r="J93" s="90"/>
      <c r="K93" s="90"/>
      <c r="L93" s="138"/>
      <c r="M93" s="138"/>
      <c r="N93" s="138"/>
      <c r="O93" s="138"/>
      <c r="P93" s="138"/>
      <c r="Q93" s="138"/>
      <c r="R93" s="138">
        <v>34</v>
      </c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>
        <v>30</v>
      </c>
      <c r="AI93" s="138">
        <v>109</v>
      </c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>
        <v>125</v>
      </c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79"/>
      <c r="BM93" s="179"/>
      <c r="BN93" s="112"/>
      <c r="BO93" s="112"/>
      <c r="BP93" s="112"/>
      <c r="BQ93" s="112">
        <v>0</v>
      </c>
      <c r="BR93" s="114">
        <f t="shared" si="4"/>
        <v>646</v>
      </c>
      <c r="BS93" s="112">
        <f t="shared" si="5"/>
        <v>646</v>
      </c>
    </row>
    <row r="94" spans="1:71" ht="15.75" x14ac:dyDescent="0.25">
      <c r="A94" s="60" t="s">
        <v>341</v>
      </c>
      <c r="B94" s="61" t="s">
        <v>342</v>
      </c>
      <c r="C94" s="226"/>
      <c r="D94" s="227"/>
      <c r="E94" s="161"/>
      <c r="F94" s="227"/>
      <c r="G94" s="144"/>
      <c r="H94" s="144"/>
      <c r="I94" s="144"/>
      <c r="J94" s="161"/>
      <c r="K94" s="161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304"/>
      <c r="BK94" s="304"/>
      <c r="BL94" s="304"/>
      <c r="BM94" s="144"/>
      <c r="BN94" s="161"/>
      <c r="BO94" s="161"/>
      <c r="BP94" s="161"/>
      <c r="BQ94" s="161"/>
      <c r="BR94" s="244">
        <f t="shared" si="4"/>
        <v>0</v>
      </c>
      <c r="BS94" s="161">
        <f t="shared" ref="BS94" si="7">SUM(BN94:BR94)</f>
        <v>0</v>
      </c>
    </row>
    <row r="95" spans="1:71" ht="15.75" x14ac:dyDescent="0.25">
      <c r="A95" s="180" t="s">
        <v>249</v>
      </c>
      <c r="B95" s="138" t="s">
        <v>242</v>
      </c>
      <c r="C95" s="230">
        <v>25</v>
      </c>
      <c r="D95" s="231"/>
      <c r="E95" s="112"/>
      <c r="F95" s="231"/>
      <c r="G95" s="179"/>
      <c r="H95" s="179"/>
      <c r="I95" s="179"/>
      <c r="J95" s="112"/>
      <c r="K95" s="112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303"/>
      <c r="BK95" s="303"/>
      <c r="BL95" s="303"/>
      <c r="BM95" s="138"/>
      <c r="BN95" s="90"/>
      <c r="BO95" s="90"/>
      <c r="BP95" s="90"/>
      <c r="BQ95" s="90">
        <v>0</v>
      </c>
      <c r="BR95" s="90">
        <f t="shared" si="4"/>
        <v>25</v>
      </c>
      <c r="BS95" s="90">
        <f t="shared" si="5"/>
        <v>25</v>
      </c>
    </row>
    <row r="96" spans="1:71" ht="15.75" x14ac:dyDescent="0.25">
      <c r="A96" s="239" t="s">
        <v>257</v>
      </c>
      <c r="B96" s="144" t="s">
        <v>258</v>
      </c>
      <c r="C96" s="226">
        <v>405</v>
      </c>
      <c r="D96" s="227"/>
      <c r="E96" s="161"/>
      <c r="F96" s="227"/>
      <c r="G96" s="144"/>
      <c r="H96" s="144"/>
      <c r="I96" s="144"/>
      <c r="J96" s="161"/>
      <c r="K96" s="161"/>
      <c r="L96" s="144"/>
      <c r="M96" s="144"/>
      <c r="N96" s="144"/>
      <c r="O96" s="144"/>
      <c r="P96" s="144"/>
      <c r="Q96" s="144">
        <v>260</v>
      </c>
      <c r="R96" s="144">
        <v>34</v>
      </c>
      <c r="S96" s="144">
        <v>114</v>
      </c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>
        <v>30</v>
      </c>
      <c r="AI96" s="144"/>
      <c r="AJ96" s="144"/>
      <c r="AK96" s="144"/>
      <c r="AL96" s="144">
        <v>86</v>
      </c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>
        <v>125</v>
      </c>
      <c r="BB96" s="144"/>
      <c r="BC96" s="144"/>
      <c r="BD96" s="144"/>
      <c r="BE96" s="144"/>
      <c r="BF96" s="144"/>
      <c r="BG96" s="144"/>
      <c r="BH96" s="144"/>
      <c r="BI96" s="144"/>
      <c r="BJ96" s="304"/>
      <c r="BK96" s="304"/>
      <c r="BL96" s="304"/>
      <c r="BM96" s="121">
        <v>210</v>
      </c>
      <c r="BN96" s="97"/>
      <c r="BO96" s="97"/>
      <c r="BP96" s="97"/>
      <c r="BQ96" s="97">
        <v>0</v>
      </c>
      <c r="BR96" s="97">
        <f t="shared" si="4"/>
        <v>1264</v>
      </c>
      <c r="BS96" s="97">
        <f t="shared" si="5"/>
        <v>1264</v>
      </c>
    </row>
    <row r="97" spans="1:82" ht="15.75" x14ac:dyDescent="0.25">
      <c r="A97" s="180" t="s">
        <v>286</v>
      </c>
      <c r="B97" s="138" t="s">
        <v>287</v>
      </c>
      <c r="C97" s="203">
        <v>364</v>
      </c>
      <c r="D97" s="204"/>
      <c r="E97" s="90"/>
      <c r="F97" s="204"/>
      <c r="G97" s="138"/>
      <c r="H97" s="138"/>
      <c r="I97" s="138"/>
      <c r="J97" s="90"/>
      <c r="K97" s="90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>
        <v>109</v>
      </c>
      <c r="AJ97" s="138">
        <v>38</v>
      </c>
      <c r="AK97" s="138"/>
      <c r="AL97" s="138"/>
      <c r="AM97" s="138">
        <v>38</v>
      </c>
      <c r="AN97" s="138"/>
      <c r="AO97" s="138"/>
      <c r="AP97" s="138"/>
      <c r="AQ97" s="138"/>
      <c r="AR97" s="138"/>
      <c r="AS97" s="138"/>
      <c r="AT97" s="138">
        <v>41</v>
      </c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305"/>
      <c r="BK97" s="305"/>
      <c r="BL97" s="305"/>
      <c r="BM97" s="138">
        <v>137</v>
      </c>
      <c r="BN97" s="90"/>
      <c r="BO97" s="90"/>
      <c r="BP97" s="90"/>
      <c r="BQ97" s="90">
        <v>0</v>
      </c>
      <c r="BR97" s="90">
        <f t="shared" si="4"/>
        <v>727</v>
      </c>
      <c r="BS97" s="90">
        <f t="shared" si="5"/>
        <v>727</v>
      </c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</row>
    <row r="98" spans="1:82" ht="15.75" x14ac:dyDescent="0.25">
      <c r="A98" s="239" t="s">
        <v>297</v>
      </c>
      <c r="B98" s="144" t="s">
        <v>298</v>
      </c>
      <c r="C98" s="226">
        <v>752</v>
      </c>
      <c r="D98" s="227"/>
      <c r="E98" s="161">
        <v>164</v>
      </c>
      <c r="F98" s="227"/>
      <c r="G98" s="144"/>
      <c r="H98" s="144">
        <v>291</v>
      </c>
      <c r="I98" s="144"/>
      <c r="J98" s="161"/>
      <c r="K98" s="161">
        <v>370</v>
      </c>
      <c r="L98" s="144"/>
      <c r="M98" s="144"/>
      <c r="N98" s="144"/>
      <c r="O98" s="144"/>
      <c r="P98" s="144"/>
      <c r="Q98" s="144"/>
      <c r="R98" s="144">
        <v>34</v>
      </c>
      <c r="S98" s="144">
        <v>114</v>
      </c>
      <c r="T98" s="144">
        <v>37</v>
      </c>
      <c r="U98" s="144"/>
      <c r="V98" s="144"/>
      <c r="W98" s="144">
        <v>256</v>
      </c>
      <c r="X98" s="144"/>
      <c r="Y98" s="144"/>
      <c r="Z98" s="144"/>
      <c r="AA98" s="144"/>
      <c r="AB98" s="144"/>
      <c r="AC98" s="144"/>
      <c r="AD98" s="144" t="s">
        <v>151</v>
      </c>
      <c r="AE98" s="144"/>
      <c r="AF98" s="144"/>
      <c r="AG98" s="144">
        <v>342</v>
      </c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>
        <v>709</v>
      </c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304"/>
      <c r="BK98" s="304"/>
      <c r="BL98" s="304"/>
      <c r="BM98" s="121"/>
      <c r="BN98" s="97"/>
      <c r="BO98" s="97"/>
      <c r="BP98" s="97"/>
      <c r="BQ98" s="97"/>
      <c r="BR98" s="97">
        <f t="shared" si="4"/>
        <v>3069</v>
      </c>
      <c r="BS98" s="97">
        <f t="shared" si="5"/>
        <v>3069</v>
      </c>
    </row>
    <row r="99" spans="1:82" ht="15.75" x14ac:dyDescent="0.25">
      <c r="A99" s="180" t="s">
        <v>308</v>
      </c>
      <c r="B99" s="138" t="s">
        <v>309</v>
      </c>
      <c r="C99" s="203">
        <v>28</v>
      </c>
      <c r="D99" s="204"/>
      <c r="E99" s="90"/>
      <c r="F99" s="204"/>
      <c r="G99" s="138">
        <v>389</v>
      </c>
      <c r="H99" s="138"/>
      <c r="I99" s="138"/>
      <c r="J99" s="90"/>
      <c r="K99" s="90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>
        <v>109</v>
      </c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  <c r="BJ99" s="305"/>
      <c r="BK99" s="305"/>
      <c r="BL99" s="305"/>
      <c r="BM99" s="138"/>
      <c r="BN99" s="90"/>
      <c r="BO99" s="90"/>
      <c r="BP99" s="90"/>
      <c r="BQ99" s="90"/>
      <c r="BR99" s="90">
        <f t="shared" ref="BR99:BR130" si="8">SUM(C99:BM99)</f>
        <v>526</v>
      </c>
      <c r="BS99" s="90">
        <f t="shared" ref="BS99:BS100" si="9">SUM(BN99:BR99)</f>
        <v>526</v>
      </c>
    </row>
    <row r="100" spans="1:82" ht="15.75" x14ac:dyDescent="0.25">
      <c r="A100" s="331" t="s">
        <v>331</v>
      </c>
      <c r="B100" s="321" t="s">
        <v>336</v>
      </c>
      <c r="C100" s="234">
        <v>30</v>
      </c>
      <c r="D100" s="235"/>
      <c r="E100" s="97"/>
      <c r="F100" s="235"/>
      <c r="G100" s="121"/>
      <c r="H100" s="121"/>
      <c r="I100" s="121"/>
      <c r="J100" s="97"/>
      <c r="K100" s="97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306"/>
      <c r="BK100" s="306"/>
      <c r="BL100" s="306"/>
      <c r="BM100" s="121"/>
      <c r="BN100" s="97"/>
      <c r="BO100" s="97"/>
      <c r="BP100" s="97"/>
      <c r="BQ100" s="97"/>
      <c r="BR100" s="97">
        <f t="shared" si="8"/>
        <v>30</v>
      </c>
      <c r="BS100" s="97">
        <f t="shared" si="9"/>
        <v>30</v>
      </c>
    </row>
    <row r="101" spans="1:82" ht="15.75" x14ac:dyDescent="0.25">
      <c r="A101" s="58" t="s">
        <v>349</v>
      </c>
      <c r="B101" s="58" t="s">
        <v>350</v>
      </c>
      <c r="C101" s="203">
        <v>80</v>
      </c>
      <c r="D101" s="204"/>
      <c r="E101" s="90"/>
      <c r="F101" s="204"/>
      <c r="G101" s="138"/>
      <c r="H101" s="138"/>
      <c r="I101" s="138"/>
      <c r="J101" s="90"/>
      <c r="K101" s="90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>
        <v>98</v>
      </c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305"/>
      <c r="BK101" s="305"/>
      <c r="BL101" s="305"/>
      <c r="BM101" s="138"/>
      <c r="BN101" s="90"/>
      <c r="BO101" s="90"/>
      <c r="BP101" s="90"/>
      <c r="BQ101" s="90"/>
      <c r="BR101" s="90">
        <f t="shared" si="8"/>
        <v>178</v>
      </c>
      <c r="BS101" s="90">
        <f t="shared" ref="BS101" si="10">SUM(BN101:BR101)</f>
        <v>178</v>
      </c>
    </row>
    <row r="102" spans="1:82" ht="14.25" customHeight="1" x14ac:dyDescent="0.25">
      <c r="A102" s="121" t="s">
        <v>351</v>
      </c>
      <c r="B102" s="121" t="s">
        <v>143</v>
      </c>
      <c r="C102" s="220">
        <v>184</v>
      </c>
      <c r="D102" s="218"/>
      <c r="E102" s="100">
        <v>104</v>
      </c>
      <c r="F102" s="217"/>
      <c r="G102" s="129">
        <v>400</v>
      </c>
      <c r="H102" s="129"/>
      <c r="I102" s="129"/>
      <c r="J102" s="100"/>
      <c r="K102" s="100"/>
      <c r="L102" s="129"/>
      <c r="M102" s="129"/>
      <c r="N102" s="129"/>
      <c r="O102" s="129"/>
      <c r="P102" s="129"/>
      <c r="Q102" s="129">
        <v>260</v>
      </c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>
        <v>736</v>
      </c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00"/>
      <c r="BO102" s="100"/>
      <c r="BP102" s="84"/>
      <c r="BQ102" s="84">
        <v>1280</v>
      </c>
      <c r="BR102" s="84">
        <f t="shared" si="8"/>
        <v>1684</v>
      </c>
      <c r="BS102" s="97">
        <f t="shared" ref="BS102:BS107" si="11">SUM(BN102:BR102)</f>
        <v>2964</v>
      </c>
    </row>
    <row r="103" spans="1:82" ht="15.75" x14ac:dyDescent="0.25">
      <c r="A103" s="320" t="s">
        <v>352</v>
      </c>
      <c r="B103" s="320" t="s">
        <v>353</v>
      </c>
      <c r="C103" s="142">
        <v>474</v>
      </c>
      <c r="D103" s="204"/>
      <c r="E103" s="90"/>
      <c r="F103" s="204"/>
      <c r="G103" s="138"/>
      <c r="H103" s="138"/>
      <c r="I103" s="206"/>
      <c r="J103" s="90"/>
      <c r="K103" s="90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>
        <v>145</v>
      </c>
      <c r="BA103" s="138"/>
      <c r="BB103" s="138">
        <v>44</v>
      </c>
      <c r="BC103" s="138"/>
      <c r="BD103" s="138"/>
      <c r="BE103" s="138"/>
      <c r="BF103" s="138"/>
      <c r="BG103" s="138"/>
      <c r="BH103" s="138">
        <v>158</v>
      </c>
      <c r="BI103" s="138"/>
      <c r="BJ103" s="138"/>
      <c r="BK103" s="138"/>
      <c r="BL103" s="138"/>
      <c r="BM103" s="138"/>
      <c r="BN103" s="90"/>
      <c r="BO103" s="90"/>
      <c r="BP103" s="90"/>
      <c r="BQ103" s="114"/>
      <c r="BR103" s="73">
        <f t="shared" si="8"/>
        <v>821</v>
      </c>
      <c r="BS103" s="90">
        <f t="shared" si="11"/>
        <v>821</v>
      </c>
    </row>
    <row r="104" spans="1:82" ht="15.75" x14ac:dyDescent="0.25">
      <c r="A104" s="321" t="s">
        <v>361</v>
      </c>
      <c r="B104" s="7" t="s">
        <v>362</v>
      </c>
      <c r="C104" s="126">
        <v>10</v>
      </c>
      <c r="D104" s="235"/>
      <c r="E104" s="97"/>
      <c r="F104" s="235"/>
      <c r="G104" s="121"/>
      <c r="H104" s="121"/>
      <c r="I104" s="250"/>
      <c r="J104" s="97"/>
      <c r="K104" s="97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306"/>
      <c r="BK104" s="306"/>
      <c r="BL104" s="306"/>
      <c r="BM104" s="121"/>
      <c r="BN104" s="97"/>
      <c r="BO104" s="97"/>
      <c r="BP104" s="97"/>
      <c r="BQ104" s="97"/>
      <c r="BR104" s="269">
        <f t="shared" si="8"/>
        <v>10</v>
      </c>
      <c r="BS104" s="97">
        <f t="shared" si="11"/>
        <v>10</v>
      </c>
    </row>
    <row r="105" spans="1:82" ht="15.75" x14ac:dyDescent="0.25">
      <c r="A105" s="332" t="s">
        <v>359</v>
      </c>
      <c r="B105" s="333" t="s">
        <v>360</v>
      </c>
      <c r="C105" s="168">
        <v>12</v>
      </c>
      <c r="D105" s="231"/>
      <c r="E105" s="112"/>
      <c r="F105" s="231"/>
      <c r="G105" s="179"/>
      <c r="H105" s="179"/>
      <c r="I105" s="334"/>
      <c r="J105" s="112"/>
      <c r="K105" s="112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9">
        <v>155</v>
      </c>
      <c r="AY105" s="179"/>
      <c r="AZ105" s="179"/>
      <c r="BA105" s="179"/>
      <c r="BB105" s="179"/>
      <c r="BC105" s="179"/>
      <c r="BD105" s="179"/>
      <c r="BE105" s="179"/>
      <c r="BF105" s="179"/>
      <c r="BG105" s="179"/>
      <c r="BH105" s="179"/>
      <c r="BI105" s="179"/>
      <c r="BJ105" s="303"/>
      <c r="BK105" s="303"/>
      <c r="BL105" s="303"/>
      <c r="BM105" s="179">
        <v>66</v>
      </c>
      <c r="BN105" s="112"/>
      <c r="BO105" s="112"/>
      <c r="BP105" s="112"/>
      <c r="BQ105" s="322"/>
      <c r="BR105" s="114">
        <f t="shared" si="8"/>
        <v>233</v>
      </c>
      <c r="BS105" s="112">
        <f t="shared" si="11"/>
        <v>233</v>
      </c>
    </row>
    <row r="106" spans="1:82" ht="15.75" x14ac:dyDescent="0.25">
      <c r="A106" s="321" t="s">
        <v>365</v>
      </c>
      <c r="B106" s="7" t="s">
        <v>366</v>
      </c>
      <c r="C106" s="126">
        <v>26</v>
      </c>
      <c r="D106" s="235"/>
      <c r="E106" s="97"/>
      <c r="F106" s="235"/>
      <c r="G106" s="121"/>
      <c r="H106" s="121"/>
      <c r="I106" s="250"/>
      <c r="J106" s="97"/>
      <c r="K106" s="97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97"/>
      <c r="BO106" s="97"/>
      <c r="BP106" s="97"/>
      <c r="BQ106" s="97"/>
      <c r="BR106" s="97">
        <f t="shared" si="8"/>
        <v>26</v>
      </c>
      <c r="BS106" s="97">
        <f t="shared" si="11"/>
        <v>26</v>
      </c>
    </row>
    <row r="107" spans="1:82" ht="15.75" x14ac:dyDescent="0.25">
      <c r="A107" s="58" t="s">
        <v>383</v>
      </c>
      <c r="B107" s="430" t="s">
        <v>384</v>
      </c>
      <c r="C107" s="142"/>
      <c r="D107" s="204"/>
      <c r="E107" s="90"/>
      <c r="F107" s="204"/>
      <c r="G107" s="138"/>
      <c r="H107" s="138"/>
      <c r="I107" s="206"/>
      <c r="J107" s="90"/>
      <c r="K107" s="90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305"/>
      <c r="BK107" s="305"/>
      <c r="BL107" s="305"/>
      <c r="BM107" s="138"/>
      <c r="BN107" s="90"/>
      <c r="BO107" s="90"/>
      <c r="BP107" s="90"/>
      <c r="BQ107" s="90"/>
      <c r="BR107" s="114">
        <f t="shared" si="8"/>
        <v>0</v>
      </c>
      <c r="BS107" s="485">
        <f t="shared" si="11"/>
        <v>0</v>
      </c>
    </row>
    <row r="108" spans="1:82" s="40" customFormat="1" ht="15.75" x14ac:dyDescent="0.25">
      <c r="A108" s="431" t="s">
        <v>82</v>
      </c>
      <c r="B108" s="400" t="s">
        <v>172</v>
      </c>
      <c r="C108" s="409">
        <v>770</v>
      </c>
      <c r="D108" s="491"/>
      <c r="E108" s="400">
        <v>134</v>
      </c>
      <c r="F108" s="491"/>
      <c r="G108" s="432"/>
      <c r="H108" s="432"/>
      <c r="I108" s="492">
        <v>250</v>
      </c>
      <c r="J108" s="400"/>
      <c r="K108" s="400">
        <v>370</v>
      </c>
      <c r="L108" s="432"/>
      <c r="M108" s="432"/>
      <c r="N108" s="432"/>
      <c r="O108" s="432"/>
      <c r="P108" s="432"/>
      <c r="Q108" s="432"/>
      <c r="R108" s="432"/>
      <c r="S108" s="432"/>
      <c r="T108" s="432">
        <v>37</v>
      </c>
      <c r="U108" s="432">
        <v>32</v>
      </c>
      <c r="V108" s="432">
        <v>756</v>
      </c>
      <c r="W108" s="432"/>
      <c r="X108" s="432"/>
      <c r="Y108" s="432"/>
      <c r="Z108" s="432"/>
      <c r="AA108" s="432"/>
      <c r="AB108" s="432">
        <v>479</v>
      </c>
      <c r="AC108" s="432"/>
      <c r="AD108" s="432">
        <v>871</v>
      </c>
      <c r="AE108" s="432"/>
      <c r="AF108" s="432"/>
      <c r="AG108" s="432"/>
      <c r="AH108" s="432"/>
      <c r="AI108" s="432"/>
      <c r="AJ108" s="432">
        <v>38</v>
      </c>
      <c r="AK108" s="432"/>
      <c r="AL108" s="432">
        <v>86</v>
      </c>
      <c r="AM108" s="432">
        <v>38</v>
      </c>
      <c r="AN108" s="432"/>
      <c r="AO108" s="432"/>
      <c r="AP108" s="432"/>
      <c r="AQ108" s="432">
        <v>1469</v>
      </c>
      <c r="AR108" s="432"/>
      <c r="AS108" s="432"/>
      <c r="AT108" s="432"/>
      <c r="AU108" s="432">
        <v>709</v>
      </c>
      <c r="AV108" s="432"/>
      <c r="AW108" s="121">
        <v>719</v>
      </c>
      <c r="AX108" s="432"/>
      <c r="AY108" s="432"/>
      <c r="AZ108" s="432"/>
      <c r="BA108" s="432"/>
      <c r="BB108" s="432">
        <v>44</v>
      </c>
      <c r="BC108" s="432"/>
      <c r="BD108" s="432"/>
      <c r="BE108" s="432">
        <v>34</v>
      </c>
      <c r="BF108" s="432"/>
      <c r="BG108" s="432"/>
      <c r="BH108" s="432"/>
      <c r="BI108" s="432"/>
      <c r="BJ108" s="493"/>
      <c r="BK108" s="493"/>
      <c r="BL108" s="493"/>
      <c r="BM108" s="432">
        <v>1356</v>
      </c>
      <c r="BN108" s="400">
        <v>926</v>
      </c>
      <c r="BO108" s="400">
        <v>3620</v>
      </c>
      <c r="BP108" s="400">
        <v>5450</v>
      </c>
      <c r="BQ108" s="400">
        <v>7561</v>
      </c>
      <c r="BR108" s="400">
        <f t="shared" si="8"/>
        <v>8192</v>
      </c>
      <c r="BS108" s="400">
        <f t="shared" si="5"/>
        <v>25749</v>
      </c>
    </row>
    <row r="109" spans="1:82" ht="15.75" x14ac:dyDescent="0.25">
      <c r="A109" s="486" t="s">
        <v>83</v>
      </c>
      <c r="B109" s="487" t="s">
        <v>84</v>
      </c>
      <c r="C109" s="488">
        <v>180</v>
      </c>
      <c r="D109" s="489"/>
      <c r="E109" s="73">
        <v>88</v>
      </c>
      <c r="F109" s="73"/>
      <c r="G109" s="73">
        <v>400</v>
      </c>
      <c r="H109" s="73"/>
      <c r="I109" s="490"/>
      <c r="J109" s="73"/>
      <c r="K109" s="73"/>
      <c r="L109" s="73"/>
      <c r="M109" s="73"/>
      <c r="N109" s="73"/>
      <c r="O109" s="73"/>
      <c r="P109" s="73"/>
      <c r="Q109" s="73"/>
      <c r="R109" s="73"/>
      <c r="S109" s="73">
        <v>114</v>
      </c>
      <c r="T109" s="73"/>
      <c r="U109" s="73"/>
      <c r="V109" s="73"/>
      <c r="W109" s="73"/>
      <c r="X109" s="73"/>
      <c r="Y109" s="73">
        <v>226</v>
      </c>
      <c r="Z109" s="73"/>
      <c r="AA109" s="73"/>
      <c r="AB109" s="73"/>
      <c r="AC109" s="73"/>
      <c r="AD109" s="73">
        <v>736</v>
      </c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4"/>
      <c r="BK109" s="74"/>
      <c r="BL109" s="90"/>
      <c r="BM109" s="70">
        <v>1356</v>
      </c>
      <c r="BN109" s="70"/>
      <c r="BO109" s="70">
        <v>4482</v>
      </c>
      <c r="BP109" s="70">
        <v>4032</v>
      </c>
      <c r="BQ109" s="70">
        <v>5860</v>
      </c>
      <c r="BR109" s="70">
        <f t="shared" si="8"/>
        <v>3100</v>
      </c>
      <c r="BS109" s="70">
        <f t="shared" si="5"/>
        <v>17474</v>
      </c>
    </row>
    <row r="110" spans="1:82" s="40" customFormat="1" ht="15.75" x14ac:dyDescent="0.25">
      <c r="A110" s="449" t="s">
        <v>85</v>
      </c>
      <c r="B110" s="450" t="s">
        <v>86</v>
      </c>
      <c r="C110" s="494">
        <v>180</v>
      </c>
      <c r="D110" s="424"/>
      <c r="E110" s="413">
        <v>88</v>
      </c>
      <c r="F110" s="413"/>
      <c r="G110" s="413">
        <v>400</v>
      </c>
      <c r="H110" s="413"/>
      <c r="I110" s="495"/>
      <c r="J110" s="413"/>
      <c r="K110" s="413"/>
      <c r="L110" s="413"/>
      <c r="M110" s="413"/>
      <c r="N110" s="413"/>
      <c r="O110" s="413"/>
      <c r="P110" s="413"/>
      <c r="Q110" s="413"/>
      <c r="R110" s="413"/>
      <c r="S110" s="413">
        <v>114</v>
      </c>
      <c r="T110" s="413"/>
      <c r="U110" s="413"/>
      <c r="V110" s="413"/>
      <c r="W110" s="413"/>
      <c r="X110" s="413"/>
      <c r="Y110" s="413"/>
      <c r="Z110" s="413"/>
      <c r="AA110" s="413"/>
      <c r="AB110" s="413"/>
      <c r="AC110" s="413"/>
      <c r="AD110" s="413">
        <v>736</v>
      </c>
      <c r="AE110" s="413"/>
      <c r="AF110" s="413"/>
      <c r="AG110" s="413"/>
      <c r="AH110" s="413"/>
      <c r="AI110" s="413"/>
      <c r="AJ110" s="413"/>
      <c r="AK110" s="413"/>
      <c r="AL110" s="413"/>
      <c r="AM110" s="413"/>
      <c r="AN110" s="413"/>
      <c r="AO110" s="413"/>
      <c r="AP110" s="413"/>
      <c r="AQ110" s="413"/>
      <c r="AR110" s="413"/>
      <c r="AS110" s="413"/>
      <c r="AT110" s="413"/>
      <c r="AU110" s="413"/>
      <c r="AV110" s="413"/>
      <c r="AW110" s="100"/>
      <c r="AX110" s="413"/>
      <c r="AY110" s="413"/>
      <c r="AZ110" s="413"/>
      <c r="BA110" s="413"/>
      <c r="BB110" s="413"/>
      <c r="BC110" s="413"/>
      <c r="BD110" s="413"/>
      <c r="BE110" s="413"/>
      <c r="BF110" s="413"/>
      <c r="BG110" s="413"/>
      <c r="BH110" s="413"/>
      <c r="BI110" s="413"/>
      <c r="BJ110" s="460"/>
      <c r="BK110" s="460"/>
      <c r="BL110" s="400"/>
      <c r="BM110" s="400">
        <v>1356</v>
      </c>
      <c r="BN110" s="400"/>
      <c r="BO110" s="400">
        <v>4482</v>
      </c>
      <c r="BP110" s="400">
        <v>3167</v>
      </c>
      <c r="BQ110" s="400">
        <v>5205</v>
      </c>
      <c r="BR110" s="400">
        <f t="shared" si="8"/>
        <v>2874</v>
      </c>
      <c r="BS110" s="400">
        <f t="shared" si="5"/>
        <v>15728</v>
      </c>
    </row>
    <row r="111" spans="1:82" ht="15.75" x14ac:dyDescent="0.25">
      <c r="A111" s="137" t="s">
        <v>87</v>
      </c>
      <c r="B111" s="138" t="s">
        <v>88</v>
      </c>
      <c r="C111" s="212">
        <v>224</v>
      </c>
      <c r="D111" s="143"/>
      <c r="E111" s="93">
        <v>101</v>
      </c>
      <c r="F111" s="93"/>
      <c r="G111" s="93"/>
      <c r="H111" s="93"/>
      <c r="I111" s="215"/>
      <c r="J111" s="93"/>
      <c r="K111" s="93">
        <v>370</v>
      </c>
      <c r="L111" s="93"/>
      <c r="M111" s="93"/>
      <c r="N111" s="93"/>
      <c r="O111" s="93">
        <v>20</v>
      </c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>
        <v>709</v>
      </c>
      <c r="AV111" s="93"/>
      <c r="AW111" s="93">
        <v>581</v>
      </c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109"/>
      <c r="BK111" s="109"/>
      <c r="BL111" s="90"/>
      <c r="BM111" s="90">
        <v>820</v>
      </c>
      <c r="BN111" s="90"/>
      <c r="BO111" s="90">
        <v>3096</v>
      </c>
      <c r="BP111" s="90">
        <v>6204</v>
      </c>
      <c r="BQ111" s="90">
        <v>3509</v>
      </c>
      <c r="BR111" s="90">
        <f t="shared" si="8"/>
        <v>2825</v>
      </c>
      <c r="BS111" s="90">
        <f t="shared" si="5"/>
        <v>15634</v>
      </c>
    </row>
    <row r="112" spans="1:82" s="40" customFormat="1" ht="15.75" x14ac:dyDescent="0.25">
      <c r="A112" s="453" t="s">
        <v>89</v>
      </c>
      <c r="B112" s="432" t="s">
        <v>90</v>
      </c>
      <c r="C112" s="494"/>
      <c r="D112" s="424"/>
      <c r="E112" s="413"/>
      <c r="F112" s="413"/>
      <c r="G112" s="413"/>
      <c r="H112" s="413"/>
      <c r="I112" s="495"/>
      <c r="J112" s="413"/>
      <c r="K112" s="413"/>
      <c r="L112" s="413"/>
      <c r="M112" s="413"/>
      <c r="N112" s="413"/>
      <c r="O112" s="413"/>
      <c r="P112" s="413"/>
      <c r="Q112" s="413"/>
      <c r="R112" s="413"/>
      <c r="S112" s="413"/>
      <c r="T112" s="413"/>
      <c r="U112" s="413"/>
      <c r="V112" s="413"/>
      <c r="W112" s="413"/>
      <c r="X112" s="413"/>
      <c r="Y112" s="413"/>
      <c r="Z112" s="413"/>
      <c r="AA112" s="413"/>
      <c r="AB112" s="413"/>
      <c r="AC112" s="413"/>
      <c r="AD112" s="413"/>
      <c r="AE112" s="413"/>
      <c r="AF112" s="413"/>
      <c r="AG112" s="413"/>
      <c r="AH112" s="413"/>
      <c r="AI112" s="413"/>
      <c r="AJ112" s="413"/>
      <c r="AK112" s="413"/>
      <c r="AL112" s="413"/>
      <c r="AM112" s="413"/>
      <c r="AN112" s="413"/>
      <c r="AO112" s="413"/>
      <c r="AP112" s="413"/>
      <c r="AQ112" s="413"/>
      <c r="AR112" s="413"/>
      <c r="AS112" s="413"/>
      <c r="AT112" s="413"/>
      <c r="AU112" s="413"/>
      <c r="AV112" s="413"/>
      <c r="AW112" s="100"/>
      <c r="AX112" s="413"/>
      <c r="AY112" s="413"/>
      <c r="AZ112" s="413"/>
      <c r="BA112" s="413"/>
      <c r="BB112" s="413"/>
      <c r="BC112" s="413"/>
      <c r="BD112" s="413"/>
      <c r="BE112" s="413" t="s">
        <v>151</v>
      </c>
      <c r="BF112" s="413"/>
      <c r="BG112" s="413"/>
      <c r="BH112" s="413"/>
      <c r="BI112" s="413"/>
      <c r="BJ112" s="460"/>
      <c r="BK112" s="460"/>
      <c r="BL112" s="400"/>
      <c r="BM112" s="400"/>
      <c r="BN112" s="400"/>
      <c r="BO112" s="400"/>
      <c r="BP112" s="400"/>
      <c r="BQ112" s="400">
        <v>0</v>
      </c>
      <c r="BR112" s="400">
        <f t="shared" si="8"/>
        <v>0</v>
      </c>
      <c r="BS112" s="400">
        <f t="shared" si="5"/>
        <v>0</v>
      </c>
    </row>
    <row r="113" spans="1:71" ht="15.75" x14ac:dyDescent="0.25">
      <c r="A113" s="185" t="s">
        <v>137</v>
      </c>
      <c r="B113" s="138" t="s">
        <v>138</v>
      </c>
      <c r="C113" s="212">
        <v>60</v>
      </c>
      <c r="D113" s="143"/>
      <c r="E113" s="93">
        <v>72</v>
      </c>
      <c r="F113" s="93"/>
      <c r="G113" s="93"/>
      <c r="H113" s="93"/>
      <c r="I113" s="215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109"/>
      <c r="BK113" s="109"/>
      <c r="BL113" s="90"/>
      <c r="BM113" s="90"/>
      <c r="BN113" s="90"/>
      <c r="BO113" s="90"/>
      <c r="BP113" s="90"/>
      <c r="BQ113" s="90">
        <v>0</v>
      </c>
      <c r="BR113" s="90">
        <f t="shared" si="8"/>
        <v>132</v>
      </c>
      <c r="BS113" s="90">
        <f t="shared" si="5"/>
        <v>132</v>
      </c>
    </row>
    <row r="114" spans="1:71" s="40" customFormat="1" ht="15.75" x14ac:dyDescent="0.25">
      <c r="A114" s="453" t="s">
        <v>180</v>
      </c>
      <c r="B114" s="432" t="s">
        <v>181</v>
      </c>
      <c r="C114" s="494">
        <v>144</v>
      </c>
      <c r="D114" s="424"/>
      <c r="E114" s="413">
        <v>80</v>
      </c>
      <c r="F114" s="413"/>
      <c r="G114" s="413"/>
      <c r="H114" s="413"/>
      <c r="I114" s="495"/>
      <c r="J114" s="413"/>
      <c r="K114" s="413"/>
      <c r="L114" s="413"/>
      <c r="M114" s="413"/>
      <c r="N114" s="413"/>
      <c r="O114" s="413"/>
      <c r="P114" s="413"/>
      <c r="Q114" s="413"/>
      <c r="R114" s="413"/>
      <c r="S114" s="413"/>
      <c r="T114" s="413"/>
      <c r="U114" s="413"/>
      <c r="V114" s="413"/>
      <c r="W114" s="413"/>
      <c r="X114" s="413"/>
      <c r="Y114" s="413"/>
      <c r="Z114" s="413"/>
      <c r="AA114" s="413"/>
      <c r="AB114" s="413"/>
      <c r="AC114" s="413"/>
      <c r="AD114" s="413"/>
      <c r="AE114" s="413"/>
      <c r="AF114" s="413"/>
      <c r="AG114" s="413"/>
      <c r="AH114" s="413"/>
      <c r="AI114" s="413"/>
      <c r="AJ114" s="413"/>
      <c r="AK114" s="413"/>
      <c r="AL114" s="413"/>
      <c r="AM114" s="413">
        <v>38</v>
      </c>
      <c r="AN114" s="413"/>
      <c r="AO114" s="413"/>
      <c r="AP114" s="413"/>
      <c r="AQ114" s="413"/>
      <c r="AR114" s="413"/>
      <c r="AS114" s="413"/>
      <c r="AT114" s="413"/>
      <c r="AU114" s="413"/>
      <c r="AV114" s="413"/>
      <c r="AW114" s="100"/>
      <c r="AX114" s="413"/>
      <c r="AY114" s="413"/>
      <c r="AZ114" s="413"/>
      <c r="BA114" s="413"/>
      <c r="BB114" s="413"/>
      <c r="BC114" s="413"/>
      <c r="BD114" s="413"/>
      <c r="BE114" s="413"/>
      <c r="BF114" s="413"/>
      <c r="BG114" s="413"/>
      <c r="BH114" s="413"/>
      <c r="BI114" s="413"/>
      <c r="BJ114" s="460"/>
      <c r="BK114" s="460"/>
      <c r="BL114" s="400"/>
      <c r="BM114" s="400"/>
      <c r="BN114" s="400"/>
      <c r="BO114" s="400"/>
      <c r="BP114" s="400">
        <v>204</v>
      </c>
      <c r="BQ114" s="400">
        <v>799</v>
      </c>
      <c r="BR114" s="400">
        <f t="shared" si="8"/>
        <v>262</v>
      </c>
      <c r="BS114" s="400">
        <f t="shared" si="5"/>
        <v>1265</v>
      </c>
    </row>
    <row r="115" spans="1:71" ht="15.75" x14ac:dyDescent="0.25">
      <c r="A115" s="185" t="s">
        <v>186</v>
      </c>
      <c r="B115" s="138" t="s">
        <v>187</v>
      </c>
      <c r="C115" s="212">
        <v>210</v>
      </c>
      <c r="D115" s="143"/>
      <c r="E115" s="93">
        <v>82</v>
      </c>
      <c r="F115" s="93"/>
      <c r="G115" s="93"/>
      <c r="H115" s="93"/>
      <c r="I115" s="215"/>
      <c r="J115" s="93"/>
      <c r="K115" s="93"/>
      <c r="L115" s="93"/>
      <c r="M115" s="93"/>
      <c r="N115" s="93"/>
      <c r="O115" s="93">
        <v>20</v>
      </c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109"/>
      <c r="BK115" s="109"/>
      <c r="BL115" s="90"/>
      <c r="BM115" s="90"/>
      <c r="BN115" s="90"/>
      <c r="BO115" s="90"/>
      <c r="BP115" s="90"/>
      <c r="BQ115" s="90">
        <v>0</v>
      </c>
      <c r="BR115" s="90">
        <f t="shared" si="8"/>
        <v>312</v>
      </c>
      <c r="BS115" s="90">
        <f t="shared" si="5"/>
        <v>312</v>
      </c>
    </row>
    <row r="116" spans="1:71" s="40" customFormat="1" ht="15.75" x14ac:dyDescent="0.25">
      <c r="A116" s="453" t="s">
        <v>196</v>
      </c>
      <c r="B116" s="432" t="s">
        <v>195</v>
      </c>
      <c r="C116" s="494">
        <v>70</v>
      </c>
      <c r="D116" s="424"/>
      <c r="E116" s="413"/>
      <c r="F116" s="413"/>
      <c r="G116" s="413"/>
      <c r="H116" s="413"/>
      <c r="I116" s="495"/>
      <c r="J116" s="413"/>
      <c r="K116" s="413"/>
      <c r="L116" s="413"/>
      <c r="M116" s="413">
        <v>32</v>
      </c>
      <c r="N116" s="413"/>
      <c r="O116" s="413"/>
      <c r="P116" s="413"/>
      <c r="Q116" s="413"/>
      <c r="R116" s="413"/>
      <c r="S116" s="413"/>
      <c r="T116" s="413"/>
      <c r="U116" s="413"/>
      <c r="V116" s="413"/>
      <c r="W116" s="413"/>
      <c r="X116" s="413"/>
      <c r="Y116" s="413"/>
      <c r="Z116" s="413"/>
      <c r="AA116" s="413"/>
      <c r="AB116" s="413"/>
      <c r="AC116" s="413"/>
      <c r="AD116" s="413"/>
      <c r="AE116" s="413"/>
      <c r="AF116" s="413"/>
      <c r="AG116" s="413"/>
      <c r="AH116" s="413"/>
      <c r="AI116" s="413">
        <v>109</v>
      </c>
      <c r="AJ116" s="413"/>
      <c r="AK116" s="413"/>
      <c r="AL116" s="413"/>
      <c r="AM116" s="413"/>
      <c r="AN116" s="413"/>
      <c r="AO116" s="413"/>
      <c r="AP116" s="413"/>
      <c r="AQ116" s="413"/>
      <c r="AR116" s="413"/>
      <c r="AS116" s="413"/>
      <c r="AT116" s="413"/>
      <c r="AU116" s="413"/>
      <c r="AV116" s="413"/>
      <c r="AW116" s="100"/>
      <c r="AX116" s="413"/>
      <c r="AY116" s="413"/>
      <c r="AZ116" s="413"/>
      <c r="BA116" s="413"/>
      <c r="BB116" s="413"/>
      <c r="BC116" s="413"/>
      <c r="BD116" s="413"/>
      <c r="BE116" s="413"/>
      <c r="BF116" s="413"/>
      <c r="BG116" s="413"/>
      <c r="BH116" s="413"/>
      <c r="BI116" s="413"/>
      <c r="BJ116" s="460"/>
      <c r="BK116" s="460"/>
      <c r="BL116" s="400"/>
      <c r="BM116" s="400"/>
      <c r="BN116" s="400"/>
      <c r="BO116" s="400"/>
      <c r="BP116" s="400"/>
      <c r="BQ116" s="400">
        <v>1528</v>
      </c>
      <c r="BR116" s="400">
        <f t="shared" si="8"/>
        <v>211</v>
      </c>
      <c r="BS116" s="400">
        <f t="shared" si="5"/>
        <v>1739</v>
      </c>
    </row>
    <row r="117" spans="1:71" ht="15.75" x14ac:dyDescent="0.25">
      <c r="A117" s="464" t="s">
        <v>320</v>
      </c>
      <c r="B117" s="138" t="s">
        <v>321</v>
      </c>
      <c r="C117" s="212">
        <v>20</v>
      </c>
      <c r="D117" s="143"/>
      <c r="E117" s="93">
        <v>84</v>
      </c>
      <c r="F117" s="93"/>
      <c r="G117" s="93"/>
      <c r="H117" s="93"/>
      <c r="I117" s="215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109"/>
      <c r="BK117" s="109"/>
      <c r="BL117" s="90"/>
      <c r="BM117" s="90"/>
      <c r="BN117" s="90"/>
      <c r="BO117" s="90"/>
      <c r="BP117" s="90"/>
      <c r="BQ117" s="90"/>
      <c r="BR117" s="73">
        <f t="shared" si="8"/>
        <v>104</v>
      </c>
      <c r="BS117" s="90">
        <f t="shared" si="5"/>
        <v>104</v>
      </c>
    </row>
    <row r="118" spans="1:71" s="40" customFormat="1" ht="15.75" x14ac:dyDescent="0.25">
      <c r="A118" s="454" t="s">
        <v>250</v>
      </c>
      <c r="B118" s="432" t="s">
        <v>243</v>
      </c>
      <c r="C118" s="494">
        <v>44</v>
      </c>
      <c r="D118" s="424"/>
      <c r="E118" s="413">
        <v>72</v>
      </c>
      <c r="F118" s="413"/>
      <c r="G118" s="413">
        <v>400</v>
      </c>
      <c r="H118" s="413"/>
      <c r="I118" s="495"/>
      <c r="J118" s="413"/>
      <c r="K118" s="413"/>
      <c r="L118" s="413"/>
      <c r="M118" s="413"/>
      <c r="N118" s="413"/>
      <c r="O118" s="413"/>
      <c r="P118" s="413"/>
      <c r="Q118" s="413"/>
      <c r="R118" s="413"/>
      <c r="S118" s="413">
        <v>114</v>
      </c>
      <c r="T118" s="413"/>
      <c r="U118" s="413"/>
      <c r="V118" s="413"/>
      <c r="W118" s="413"/>
      <c r="X118" s="413"/>
      <c r="Y118" s="413"/>
      <c r="Z118" s="413"/>
      <c r="AA118" s="413"/>
      <c r="AB118" s="413"/>
      <c r="AC118" s="413"/>
      <c r="AD118" s="413"/>
      <c r="AE118" s="413"/>
      <c r="AF118" s="413"/>
      <c r="AG118" s="413"/>
      <c r="AH118" s="413"/>
      <c r="AI118" s="413"/>
      <c r="AJ118" s="413">
        <v>38</v>
      </c>
      <c r="AK118" s="413"/>
      <c r="AL118" s="413"/>
      <c r="AM118" s="413"/>
      <c r="AN118" s="413">
        <v>198</v>
      </c>
      <c r="AO118" s="413"/>
      <c r="AP118" s="413"/>
      <c r="AQ118" s="413"/>
      <c r="AR118" s="413"/>
      <c r="AS118" s="413"/>
      <c r="AT118" s="413"/>
      <c r="AU118" s="413"/>
      <c r="AV118" s="413"/>
      <c r="AW118" s="100"/>
      <c r="AX118" s="413"/>
      <c r="AY118" s="413"/>
      <c r="AZ118" s="413"/>
      <c r="BA118" s="413">
        <v>125</v>
      </c>
      <c r="BB118" s="413"/>
      <c r="BC118" s="413"/>
      <c r="BD118" s="413"/>
      <c r="BE118" s="413"/>
      <c r="BF118" s="413"/>
      <c r="BG118" s="413"/>
      <c r="BH118" s="413">
        <v>40</v>
      </c>
      <c r="BI118" s="413"/>
      <c r="BJ118" s="460">
        <v>40</v>
      </c>
      <c r="BK118" s="460"/>
      <c r="BL118" s="400"/>
      <c r="BM118" s="400">
        <v>310</v>
      </c>
      <c r="BN118" s="400"/>
      <c r="BO118" s="400"/>
      <c r="BP118" s="400"/>
      <c r="BQ118" s="400">
        <v>0</v>
      </c>
      <c r="BR118" s="400">
        <f t="shared" si="8"/>
        <v>1381</v>
      </c>
      <c r="BS118" s="400">
        <f t="shared" si="5"/>
        <v>1381</v>
      </c>
    </row>
    <row r="119" spans="1:71" ht="15.75" x14ac:dyDescent="0.25">
      <c r="A119" s="188" t="s">
        <v>292</v>
      </c>
      <c r="B119" s="138" t="s">
        <v>397</v>
      </c>
      <c r="C119" s="212">
        <v>288</v>
      </c>
      <c r="D119" s="143"/>
      <c r="E119" s="93">
        <v>74</v>
      </c>
      <c r="F119" s="93"/>
      <c r="G119" s="93"/>
      <c r="H119" s="93"/>
      <c r="I119" s="215"/>
      <c r="J119" s="93"/>
      <c r="K119" s="93"/>
      <c r="L119" s="93"/>
      <c r="M119" s="93">
        <v>32</v>
      </c>
      <c r="N119" s="93"/>
      <c r="O119" s="93">
        <v>20</v>
      </c>
      <c r="P119" s="93"/>
      <c r="Q119" s="93"/>
      <c r="R119" s="93">
        <v>34</v>
      </c>
      <c r="S119" s="93"/>
      <c r="T119" s="93"/>
      <c r="U119" s="93"/>
      <c r="V119" s="93"/>
      <c r="W119" s="93">
        <v>256</v>
      </c>
      <c r="X119" s="93"/>
      <c r="Y119" s="93"/>
      <c r="Z119" s="93"/>
      <c r="AA119" s="93"/>
      <c r="AB119" s="93"/>
      <c r="AC119" s="93"/>
      <c r="AD119" s="93" t="s">
        <v>151</v>
      </c>
      <c r="AE119" s="93"/>
      <c r="AF119" s="93"/>
      <c r="AG119" s="93"/>
      <c r="AH119" s="93"/>
      <c r="AI119" s="93">
        <v>109</v>
      </c>
      <c r="AJ119" s="93">
        <v>38</v>
      </c>
      <c r="AK119" s="93"/>
      <c r="AL119" s="93"/>
      <c r="AM119" s="93"/>
      <c r="AN119" s="93"/>
      <c r="AO119" s="93"/>
      <c r="AP119" s="93"/>
      <c r="AQ119" s="93"/>
      <c r="AR119" s="93"/>
      <c r="AS119" s="93"/>
      <c r="AT119" s="93">
        <v>98</v>
      </c>
      <c r="AU119" s="93"/>
      <c r="AV119" s="93"/>
      <c r="AW119" s="93"/>
      <c r="AX119" s="93">
        <v>155</v>
      </c>
      <c r="AY119" s="93"/>
      <c r="AZ119" s="93"/>
      <c r="BA119" s="93"/>
      <c r="BB119" s="93"/>
      <c r="BC119" s="93">
        <v>152</v>
      </c>
      <c r="BD119" s="93"/>
      <c r="BE119" s="93">
        <v>34</v>
      </c>
      <c r="BF119" s="93"/>
      <c r="BG119" s="93"/>
      <c r="BH119" s="93">
        <v>36</v>
      </c>
      <c r="BI119" s="93"/>
      <c r="BJ119" s="109"/>
      <c r="BK119" s="109"/>
      <c r="BL119" s="90">
        <v>40</v>
      </c>
      <c r="BM119" s="90">
        <v>461</v>
      </c>
      <c r="BN119" s="90"/>
      <c r="BO119" s="90"/>
      <c r="BP119" s="90"/>
      <c r="BQ119" s="90"/>
      <c r="BR119" s="90">
        <f t="shared" si="8"/>
        <v>1827</v>
      </c>
      <c r="BS119" s="90">
        <f t="shared" si="5"/>
        <v>1827</v>
      </c>
    </row>
    <row r="120" spans="1:71" s="40" customFormat="1" ht="15.75" x14ac:dyDescent="0.25">
      <c r="A120" s="455" t="s">
        <v>294</v>
      </c>
      <c r="B120" s="432" t="s">
        <v>295</v>
      </c>
      <c r="C120" s="494">
        <v>600</v>
      </c>
      <c r="D120" s="424"/>
      <c r="E120" s="413">
        <v>90</v>
      </c>
      <c r="F120" s="413">
        <v>304</v>
      </c>
      <c r="G120" s="413">
        <v>405</v>
      </c>
      <c r="H120" s="413"/>
      <c r="I120" s="495"/>
      <c r="J120" s="413"/>
      <c r="K120" s="413">
        <v>370</v>
      </c>
      <c r="L120" s="413"/>
      <c r="M120" s="413"/>
      <c r="N120" s="413"/>
      <c r="O120" s="413"/>
      <c r="P120" s="413">
        <v>38</v>
      </c>
      <c r="Q120" s="413"/>
      <c r="R120" s="413">
        <v>34</v>
      </c>
      <c r="S120" s="413">
        <v>114</v>
      </c>
      <c r="T120" s="413"/>
      <c r="U120" s="413">
        <v>32</v>
      </c>
      <c r="V120" s="413"/>
      <c r="W120" s="413"/>
      <c r="X120" s="413"/>
      <c r="Y120" s="413"/>
      <c r="Z120" s="413"/>
      <c r="AA120" s="413"/>
      <c r="AB120" s="413"/>
      <c r="AC120" s="413"/>
      <c r="AD120" s="413"/>
      <c r="AE120" s="413"/>
      <c r="AF120" s="413">
        <v>155</v>
      </c>
      <c r="AG120" s="413"/>
      <c r="AH120" s="413">
        <v>30</v>
      </c>
      <c r="AI120" s="413"/>
      <c r="AJ120" s="413"/>
      <c r="AK120" s="413"/>
      <c r="AL120" s="413">
        <v>86</v>
      </c>
      <c r="AM120" s="413"/>
      <c r="AN120" s="413"/>
      <c r="AO120" s="413"/>
      <c r="AP120" s="413"/>
      <c r="AQ120" s="413"/>
      <c r="AR120" s="413"/>
      <c r="AS120" s="413"/>
      <c r="AT120" s="413"/>
      <c r="AU120" s="413"/>
      <c r="AV120" s="413"/>
      <c r="AW120" s="100">
        <v>572</v>
      </c>
      <c r="AX120" s="413"/>
      <c r="AY120" s="413"/>
      <c r="AZ120" s="413"/>
      <c r="BA120" s="413">
        <v>125</v>
      </c>
      <c r="BB120" s="413"/>
      <c r="BC120" s="413">
        <v>152</v>
      </c>
      <c r="BD120" s="413"/>
      <c r="BE120" s="413">
        <v>34</v>
      </c>
      <c r="BF120" s="413"/>
      <c r="BG120" s="413"/>
      <c r="BH120" s="413">
        <v>60</v>
      </c>
      <c r="BI120" s="413">
        <v>60</v>
      </c>
      <c r="BJ120" s="460"/>
      <c r="BK120" s="460"/>
      <c r="BL120" s="400"/>
      <c r="BM120" s="400">
        <v>210</v>
      </c>
      <c r="BN120" s="400"/>
      <c r="BO120" s="400"/>
      <c r="BP120" s="400"/>
      <c r="BQ120" s="400"/>
      <c r="BR120" s="400">
        <f t="shared" si="8"/>
        <v>3471</v>
      </c>
      <c r="BS120" s="400">
        <f t="shared" ref="BS120" si="12">SUM(BN120:BR120)</f>
        <v>3471</v>
      </c>
    </row>
    <row r="121" spans="1:71" ht="15.75" x14ac:dyDescent="0.25">
      <c r="A121" s="465" t="s">
        <v>347</v>
      </c>
      <c r="B121" s="58" t="s">
        <v>357</v>
      </c>
      <c r="C121" s="212">
        <v>120</v>
      </c>
      <c r="D121" s="143"/>
      <c r="E121" s="93"/>
      <c r="F121" s="93"/>
      <c r="G121" s="93"/>
      <c r="H121" s="93"/>
      <c r="I121" s="215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>
        <v>34</v>
      </c>
      <c r="BF121" s="93"/>
      <c r="BG121" s="93"/>
      <c r="BH121" s="93"/>
      <c r="BI121" s="93"/>
      <c r="BJ121" s="109"/>
      <c r="BK121" s="109"/>
      <c r="BL121" s="90"/>
      <c r="BM121" s="90">
        <v>210</v>
      </c>
      <c r="BN121" s="90"/>
      <c r="BO121" s="90"/>
      <c r="BP121" s="90"/>
      <c r="BQ121" s="90"/>
      <c r="BR121" s="90">
        <f t="shared" si="8"/>
        <v>364</v>
      </c>
      <c r="BS121" s="90">
        <f t="shared" ref="BS121" si="13">SUM(BN121:BR121)</f>
        <v>364</v>
      </c>
    </row>
    <row r="122" spans="1:71" s="40" customFormat="1" ht="15.75" x14ac:dyDescent="0.25">
      <c r="A122" s="455" t="s">
        <v>299</v>
      </c>
      <c r="B122" s="432" t="s">
        <v>300</v>
      </c>
      <c r="C122" s="494">
        <v>108</v>
      </c>
      <c r="D122" s="424"/>
      <c r="E122" s="413">
        <v>80</v>
      </c>
      <c r="F122" s="413"/>
      <c r="G122" s="413"/>
      <c r="H122" s="413"/>
      <c r="I122" s="495"/>
      <c r="J122" s="413"/>
      <c r="K122" s="413">
        <v>370</v>
      </c>
      <c r="L122" s="413"/>
      <c r="M122" s="413"/>
      <c r="N122" s="413"/>
      <c r="O122" s="413"/>
      <c r="P122" s="413"/>
      <c r="Q122" s="413"/>
      <c r="R122" s="413"/>
      <c r="S122" s="413"/>
      <c r="T122" s="413"/>
      <c r="U122" s="413"/>
      <c r="V122" s="413"/>
      <c r="W122" s="413">
        <v>256</v>
      </c>
      <c r="X122" s="413"/>
      <c r="Y122" s="413"/>
      <c r="Z122" s="413"/>
      <c r="AA122" s="413"/>
      <c r="AB122" s="413"/>
      <c r="AC122" s="413"/>
      <c r="AD122" s="413" t="s">
        <v>151</v>
      </c>
      <c r="AE122" s="413"/>
      <c r="AF122" s="413"/>
      <c r="AG122" s="413"/>
      <c r="AH122" s="413"/>
      <c r="AI122" s="413">
        <v>109</v>
      </c>
      <c r="AJ122" s="413"/>
      <c r="AK122" s="413"/>
      <c r="AL122" s="413"/>
      <c r="AM122" s="413"/>
      <c r="AN122" s="413"/>
      <c r="AO122" s="413"/>
      <c r="AP122" s="413"/>
      <c r="AQ122" s="413"/>
      <c r="AR122" s="413"/>
      <c r="AS122" s="413"/>
      <c r="AT122" s="413"/>
      <c r="AU122" s="413"/>
      <c r="AV122" s="413"/>
      <c r="AW122" s="100">
        <v>620</v>
      </c>
      <c r="AX122" s="413"/>
      <c r="AY122" s="413"/>
      <c r="AZ122" s="413"/>
      <c r="BA122" s="413"/>
      <c r="BB122" s="413"/>
      <c r="BC122" s="413"/>
      <c r="BD122" s="413"/>
      <c r="BE122" s="413"/>
      <c r="BF122" s="413"/>
      <c r="BG122" s="413"/>
      <c r="BH122" s="413">
        <v>18</v>
      </c>
      <c r="BI122" s="413">
        <v>18</v>
      </c>
      <c r="BJ122" s="460"/>
      <c r="BK122" s="460">
        <v>18</v>
      </c>
      <c r="BL122" s="400">
        <v>106</v>
      </c>
      <c r="BM122" s="400"/>
      <c r="BN122" s="400"/>
      <c r="BO122" s="400"/>
      <c r="BP122" s="400"/>
      <c r="BQ122" s="400"/>
      <c r="BR122" s="400">
        <f t="shared" si="8"/>
        <v>1703</v>
      </c>
      <c r="BS122" s="400">
        <f t="shared" ref="BS122" si="14">SUM(BN122:BR122)</f>
        <v>1703</v>
      </c>
    </row>
    <row r="123" spans="1:71" ht="15.75" x14ac:dyDescent="0.25">
      <c r="A123" s="466" t="s">
        <v>251</v>
      </c>
      <c r="B123" s="90" t="s">
        <v>244</v>
      </c>
      <c r="C123" s="212"/>
      <c r="D123" s="143"/>
      <c r="E123" s="93"/>
      <c r="F123" s="93"/>
      <c r="G123" s="93"/>
      <c r="H123" s="93"/>
      <c r="I123" s="215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109"/>
      <c r="BK123" s="109"/>
      <c r="BL123" s="90"/>
      <c r="BM123" s="90"/>
      <c r="BN123" s="90"/>
      <c r="BO123" s="90"/>
      <c r="BP123" s="90"/>
      <c r="BQ123" s="90">
        <v>0</v>
      </c>
      <c r="BR123" s="90">
        <f t="shared" si="8"/>
        <v>0</v>
      </c>
      <c r="BS123" s="90">
        <f t="shared" si="5"/>
        <v>0</v>
      </c>
    </row>
    <row r="124" spans="1:71" s="40" customFormat="1" ht="15.75" x14ac:dyDescent="0.25">
      <c r="A124" s="399" t="s">
        <v>91</v>
      </c>
      <c r="B124" s="400" t="str">
        <f>HYPERLINK("http://www.combatvet.org/members/showMember.asp?LID=8171","Tambra ""Coyote"" Beauvais")</f>
        <v>Tambra "Coyote" Beauvais</v>
      </c>
      <c r="C124" s="494">
        <v>210</v>
      </c>
      <c r="D124" s="496"/>
      <c r="E124" s="413">
        <v>46</v>
      </c>
      <c r="F124" s="497">
        <v>189</v>
      </c>
      <c r="G124" s="463"/>
      <c r="H124" s="463"/>
      <c r="I124" s="495"/>
      <c r="J124" s="413"/>
      <c r="K124" s="413">
        <v>370</v>
      </c>
      <c r="L124" s="463"/>
      <c r="M124" s="463"/>
      <c r="N124" s="463">
        <v>32</v>
      </c>
      <c r="O124" s="463"/>
      <c r="P124" s="463"/>
      <c r="Q124" s="463"/>
      <c r="R124" s="463"/>
      <c r="S124" s="463"/>
      <c r="T124" s="463"/>
      <c r="U124" s="463"/>
      <c r="V124" s="463"/>
      <c r="W124" s="463"/>
      <c r="X124" s="463"/>
      <c r="Y124" s="463"/>
      <c r="Z124" s="463"/>
      <c r="AA124" s="463"/>
      <c r="AB124" s="463"/>
      <c r="AC124" s="463"/>
      <c r="AD124" s="463"/>
      <c r="AE124" s="463"/>
      <c r="AF124" s="463"/>
      <c r="AG124" s="463"/>
      <c r="AH124" s="463">
        <v>30</v>
      </c>
      <c r="AI124" s="463"/>
      <c r="AJ124" s="463">
        <v>38</v>
      </c>
      <c r="AK124" s="463"/>
      <c r="AL124" s="463">
        <v>86</v>
      </c>
      <c r="AM124" s="463">
        <v>38</v>
      </c>
      <c r="AN124" s="463"/>
      <c r="AO124" s="463"/>
      <c r="AP124" s="463"/>
      <c r="AQ124" s="463"/>
      <c r="AR124" s="463"/>
      <c r="AS124" s="463"/>
      <c r="AT124" s="463"/>
      <c r="AU124" s="463"/>
      <c r="AV124" s="463"/>
      <c r="AW124" s="129">
        <v>582</v>
      </c>
      <c r="AX124" s="463"/>
      <c r="AY124" s="463"/>
      <c r="AZ124" s="463"/>
      <c r="BA124" s="463"/>
      <c r="BB124" s="463"/>
      <c r="BC124" s="463"/>
      <c r="BD124" s="463"/>
      <c r="BE124" s="463"/>
      <c r="BF124" s="463"/>
      <c r="BG124" s="463"/>
      <c r="BH124" s="463"/>
      <c r="BI124" s="463"/>
      <c r="BJ124" s="452">
        <v>30</v>
      </c>
      <c r="BK124" s="452"/>
      <c r="BL124" s="432">
        <v>106</v>
      </c>
      <c r="BM124" s="432">
        <v>217</v>
      </c>
      <c r="BN124" s="400">
        <v>2447</v>
      </c>
      <c r="BO124" s="400">
        <v>3296</v>
      </c>
      <c r="BP124" s="400">
        <v>4206</v>
      </c>
      <c r="BQ124" s="400">
        <v>2477</v>
      </c>
      <c r="BR124" s="400">
        <f t="shared" si="8"/>
        <v>1974</v>
      </c>
      <c r="BS124" s="400">
        <f t="shared" si="5"/>
        <v>14400</v>
      </c>
    </row>
    <row r="125" spans="1:71" ht="15.75" x14ac:dyDescent="0.25">
      <c r="A125" s="89" t="s">
        <v>92</v>
      </c>
      <c r="B125" s="90" t="str">
        <f>HYPERLINK("http://www.combatvet.org/members/showMember.asp?LID=10460","LAURA ""BOMBSHELL"" SMOOT")</f>
        <v>LAURA "BOMBSHELL" SMOOT</v>
      </c>
      <c r="C125" s="212"/>
      <c r="D125" s="214"/>
      <c r="E125" s="93"/>
      <c r="F125" s="213"/>
      <c r="G125" s="130"/>
      <c r="H125" s="130"/>
      <c r="I125" s="130"/>
      <c r="J125" s="93"/>
      <c r="K125" s="93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7"/>
      <c r="BK125" s="137"/>
      <c r="BL125" s="138"/>
      <c r="BM125" s="138"/>
      <c r="BN125" s="90"/>
      <c r="BO125" s="90"/>
      <c r="BP125" s="90"/>
      <c r="BQ125" s="90">
        <v>0</v>
      </c>
      <c r="BR125" s="90">
        <f t="shared" si="8"/>
        <v>0</v>
      </c>
      <c r="BS125" s="90">
        <f t="shared" si="5"/>
        <v>0</v>
      </c>
    </row>
    <row r="126" spans="1:71" s="40" customFormat="1" ht="15.75" x14ac:dyDescent="0.25">
      <c r="A126" s="399" t="s">
        <v>93</v>
      </c>
      <c r="B126" s="400" t="str">
        <f>HYPERLINK("http://www.combatvet.org/members/showMember.asp?LID=9670","Sara ""Gator"" Baumgarten")</f>
        <v>Sara "Gator" Baumgarten</v>
      </c>
      <c r="C126" s="494">
        <v>686</v>
      </c>
      <c r="D126" s="496"/>
      <c r="E126" s="413">
        <v>130</v>
      </c>
      <c r="F126" s="497"/>
      <c r="G126" s="463"/>
      <c r="H126" s="463"/>
      <c r="I126" s="495"/>
      <c r="J126" s="413">
        <v>255</v>
      </c>
      <c r="K126" s="413">
        <v>370</v>
      </c>
      <c r="L126" s="463"/>
      <c r="M126" s="463"/>
      <c r="N126" s="463"/>
      <c r="O126" s="463"/>
      <c r="P126" s="463">
        <v>38</v>
      </c>
      <c r="Q126" s="463"/>
      <c r="R126" s="463">
        <v>34</v>
      </c>
      <c r="S126" s="463">
        <v>114</v>
      </c>
      <c r="T126" s="463"/>
      <c r="U126" s="463">
        <v>32</v>
      </c>
      <c r="V126" s="463"/>
      <c r="W126" s="463"/>
      <c r="X126" s="463"/>
      <c r="Y126" s="463"/>
      <c r="Z126" s="463"/>
      <c r="AA126" s="463"/>
      <c r="AB126" s="463"/>
      <c r="AC126" s="463"/>
      <c r="AD126" s="463"/>
      <c r="AE126" s="463"/>
      <c r="AF126" s="463"/>
      <c r="AG126" s="463"/>
      <c r="AH126" s="463"/>
      <c r="AI126" s="463"/>
      <c r="AJ126" s="463"/>
      <c r="AK126" s="463"/>
      <c r="AL126" s="463">
        <v>86</v>
      </c>
      <c r="AM126" s="463">
        <v>38</v>
      </c>
      <c r="AN126" s="463"/>
      <c r="AO126" s="463"/>
      <c r="AP126" s="463"/>
      <c r="AQ126" s="463"/>
      <c r="AR126" s="463">
        <v>1155</v>
      </c>
      <c r="AS126" s="463"/>
      <c r="AT126" s="463"/>
      <c r="AU126" s="463"/>
      <c r="AV126" s="463"/>
      <c r="AW126" s="129"/>
      <c r="AX126" s="463"/>
      <c r="AY126" s="463"/>
      <c r="AZ126" s="463"/>
      <c r="BA126" s="463"/>
      <c r="BB126" s="463"/>
      <c r="BC126" s="463"/>
      <c r="BD126" s="463"/>
      <c r="BE126" s="463"/>
      <c r="BF126" s="463"/>
      <c r="BG126" s="463"/>
      <c r="BH126" s="463"/>
      <c r="BI126" s="463"/>
      <c r="BJ126" s="463"/>
      <c r="BK126" s="463">
        <v>38</v>
      </c>
      <c r="BL126" s="498">
        <v>106</v>
      </c>
      <c r="BM126" s="498">
        <v>70</v>
      </c>
      <c r="BN126" s="405"/>
      <c r="BO126" s="405"/>
      <c r="BP126" s="405"/>
      <c r="BQ126" s="405">
        <v>0</v>
      </c>
      <c r="BR126" s="405">
        <f t="shared" si="8"/>
        <v>3152</v>
      </c>
      <c r="BS126" s="499">
        <f t="shared" si="5"/>
        <v>3152</v>
      </c>
    </row>
    <row r="127" spans="1:71" ht="15.75" x14ac:dyDescent="0.25">
      <c r="A127" s="89" t="s">
        <v>94</v>
      </c>
      <c r="B127" s="90" t="str">
        <f>HYPERLINK("http://www.combatvet.org/members/showMember.asp?LID=10573","Christine ""Shortstack"" Mitchell")</f>
        <v>Christine "Shortstack" Mitchell</v>
      </c>
      <c r="C127" s="212"/>
      <c r="D127" s="214"/>
      <c r="E127" s="93">
        <v>264</v>
      </c>
      <c r="F127" s="213"/>
      <c r="G127" s="130"/>
      <c r="H127" s="130"/>
      <c r="I127" s="215"/>
      <c r="J127" s="93"/>
      <c r="K127" s="93">
        <v>370</v>
      </c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>
        <v>256</v>
      </c>
      <c r="X127" s="130"/>
      <c r="Y127" s="130"/>
      <c r="Z127" s="130"/>
      <c r="AA127" s="130"/>
      <c r="AB127" s="130"/>
      <c r="AC127" s="130"/>
      <c r="AD127" s="130" t="s">
        <v>151</v>
      </c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>
        <v>1155</v>
      </c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93">
        <v>2107</v>
      </c>
      <c r="BO127" s="93">
        <v>2490</v>
      </c>
      <c r="BP127" s="73">
        <v>4451</v>
      </c>
      <c r="BQ127" s="73">
        <v>5289</v>
      </c>
      <c r="BR127" s="73">
        <f t="shared" si="8"/>
        <v>2045</v>
      </c>
      <c r="BS127" s="90">
        <f t="shared" si="5"/>
        <v>16382</v>
      </c>
    </row>
    <row r="128" spans="1:71" s="40" customFormat="1" ht="15.75" x14ac:dyDescent="0.25">
      <c r="A128" s="457" t="s">
        <v>162</v>
      </c>
      <c r="B128" s="432" t="s">
        <v>163</v>
      </c>
      <c r="C128" s="494">
        <v>220</v>
      </c>
      <c r="D128" s="496"/>
      <c r="E128" s="413">
        <v>58</v>
      </c>
      <c r="F128" s="497">
        <v>189</v>
      </c>
      <c r="G128" s="463">
        <v>429</v>
      </c>
      <c r="H128" s="463"/>
      <c r="I128" s="495"/>
      <c r="J128" s="413"/>
      <c r="K128" s="413">
        <v>370</v>
      </c>
      <c r="L128" s="463"/>
      <c r="M128" s="463"/>
      <c r="N128" s="463">
        <v>32</v>
      </c>
      <c r="O128" s="463"/>
      <c r="P128" s="463"/>
      <c r="Q128" s="463"/>
      <c r="R128" s="463"/>
      <c r="S128" s="463"/>
      <c r="T128" s="463"/>
      <c r="U128" s="463"/>
      <c r="V128" s="463"/>
      <c r="W128" s="463"/>
      <c r="X128" s="463"/>
      <c r="Y128" s="463"/>
      <c r="Z128" s="463"/>
      <c r="AA128" s="463"/>
      <c r="AB128" s="463"/>
      <c r="AC128" s="463"/>
      <c r="AD128" s="463">
        <v>722</v>
      </c>
      <c r="AE128" s="463"/>
      <c r="AF128" s="463"/>
      <c r="AG128" s="463"/>
      <c r="AH128" s="463">
        <v>30</v>
      </c>
      <c r="AI128" s="463"/>
      <c r="AJ128" s="463"/>
      <c r="AK128" s="463"/>
      <c r="AL128" s="463">
        <v>86</v>
      </c>
      <c r="AM128" s="463">
        <v>38</v>
      </c>
      <c r="AN128" s="463"/>
      <c r="AO128" s="463"/>
      <c r="AP128" s="463"/>
      <c r="AQ128" s="463"/>
      <c r="AR128" s="463"/>
      <c r="AS128" s="463"/>
      <c r="AT128" s="463">
        <v>41</v>
      </c>
      <c r="AU128" s="463"/>
      <c r="AV128" s="463"/>
      <c r="AW128" s="129">
        <v>582</v>
      </c>
      <c r="AX128" s="463"/>
      <c r="AY128" s="463"/>
      <c r="AZ128" s="463"/>
      <c r="BA128" s="463"/>
      <c r="BB128" s="463"/>
      <c r="BC128" s="463"/>
      <c r="BD128" s="463"/>
      <c r="BE128" s="463"/>
      <c r="BF128" s="463"/>
      <c r="BG128" s="463"/>
      <c r="BH128" s="463"/>
      <c r="BI128" s="463"/>
      <c r="BJ128" s="463"/>
      <c r="BK128" s="463"/>
      <c r="BL128" s="463">
        <v>106</v>
      </c>
      <c r="BM128" s="463">
        <v>427</v>
      </c>
      <c r="BN128" s="413"/>
      <c r="BO128" s="413"/>
      <c r="BP128" s="405"/>
      <c r="BQ128" s="405">
        <v>2681</v>
      </c>
      <c r="BR128" s="405">
        <f t="shared" si="8"/>
        <v>3330</v>
      </c>
      <c r="BS128" s="400">
        <f t="shared" si="5"/>
        <v>6011</v>
      </c>
    </row>
    <row r="129" spans="1:71" ht="15.75" x14ac:dyDescent="0.25">
      <c r="A129" s="89" t="s">
        <v>95</v>
      </c>
      <c r="B129" s="90" t="str">
        <f>HYPERLINK("http://www.combatvet.org/members/showMember.asp?LID=13338","Barbara ""Bee-Otch"" Thomas")</f>
        <v>Barbara "Bee-Otch" Thomas</v>
      </c>
      <c r="C129" s="212">
        <v>364</v>
      </c>
      <c r="D129" s="214"/>
      <c r="E129" s="93">
        <v>90</v>
      </c>
      <c r="F129" s="213"/>
      <c r="G129" s="130">
        <v>405</v>
      </c>
      <c r="H129" s="130"/>
      <c r="I129" s="215"/>
      <c r="J129" s="93"/>
      <c r="K129" s="93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>
        <v>226</v>
      </c>
      <c r="Z129" s="130"/>
      <c r="AA129" s="130"/>
      <c r="AB129" s="130"/>
      <c r="AC129" s="130"/>
      <c r="AD129" s="130"/>
      <c r="AE129" s="130"/>
      <c r="AF129" s="130">
        <v>155</v>
      </c>
      <c r="AG129" s="130"/>
      <c r="AH129" s="130"/>
      <c r="AI129" s="130"/>
      <c r="AJ129" s="130"/>
      <c r="AK129" s="130"/>
      <c r="AL129" s="130">
        <v>86</v>
      </c>
      <c r="AM129" s="130">
        <v>38</v>
      </c>
      <c r="AN129" s="130"/>
      <c r="AO129" s="130"/>
      <c r="AP129" s="130">
        <v>422</v>
      </c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>
        <v>52</v>
      </c>
      <c r="BJ129" s="130"/>
      <c r="BK129" s="130">
        <v>57</v>
      </c>
      <c r="BL129" s="130">
        <v>106</v>
      </c>
      <c r="BM129" s="130">
        <v>132</v>
      </c>
      <c r="BN129" s="93">
        <v>691</v>
      </c>
      <c r="BO129" s="93">
        <v>2939</v>
      </c>
      <c r="BP129" s="73">
        <v>1195</v>
      </c>
      <c r="BQ129" s="73">
        <v>1349</v>
      </c>
      <c r="BR129" s="73">
        <f t="shared" si="8"/>
        <v>2133</v>
      </c>
      <c r="BS129" s="90">
        <f t="shared" si="5"/>
        <v>8307</v>
      </c>
    </row>
    <row r="130" spans="1:71" s="40" customFormat="1" ht="15.75" x14ac:dyDescent="0.25">
      <c r="A130" s="458" t="s">
        <v>385</v>
      </c>
      <c r="B130" s="458" t="s">
        <v>386</v>
      </c>
      <c r="C130" s="494"/>
      <c r="D130" s="496"/>
      <c r="E130" s="413"/>
      <c r="F130" s="497"/>
      <c r="G130" s="463"/>
      <c r="H130" s="463"/>
      <c r="I130" s="495"/>
      <c r="J130" s="413"/>
      <c r="K130" s="413"/>
      <c r="L130" s="463"/>
      <c r="M130" s="463"/>
      <c r="N130" s="463"/>
      <c r="O130" s="463"/>
      <c r="P130" s="463"/>
      <c r="Q130" s="463"/>
      <c r="R130" s="463"/>
      <c r="S130" s="463"/>
      <c r="T130" s="463"/>
      <c r="U130" s="463"/>
      <c r="V130" s="463"/>
      <c r="W130" s="463"/>
      <c r="X130" s="463"/>
      <c r="Y130" s="463"/>
      <c r="Z130" s="463"/>
      <c r="AA130" s="463"/>
      <c r="AB130" s="463"/>
      <c r="AC130" s="463"/>
      <c r="AD130" s="463"/>
      <c r="AE130" s="463"/>
      <c r="AF130" s="463"/>
      <c r="AG130" s="463"/>
      <c r="AH130" s="463"/>
      <c r="AI130" s="463"/>
      <c r="AJ130" s="463"/>
      <c r="AK130" s="463"/>
      <c r="AL130" s="463"/>
      <c r="AM130" s="463"/>
      <c r="AN130" s="463"/>
      <c r="AO130" s="463"/>
      <c r="AP130" s="463"/>
      <c r="AQ130" s="463"/>
      <c r="AR130" s="463"/>
      <c r="AS130" s="463"/>
      <c r="AT130" s="463"/>
      <c r="AU130" s="463"/>
      <c r="AV130" s="463"/>
      <c r="AW130" s="129"/>
      <c r="AX130" s="463"/>
      <c r="AY130" s="463"/>
      <c r="AZ130" s="463"/>
      <c r="BA130" s="463"/>
      <c r="BB130" s="463"/>
      <c r="BC130" s="463">
        <v>152</v>
      </c>
      <c r="BD130" s="463"/>
      <c r="BE130" s="463"/>
      <c r="BF130" s="463"/>
      <c r="BG130" s="463"/>
      <c r="BH130" s="463"/>
      <c r="BI130" s="463"/>
      <c r="BJ130" s="463"/>
      <c r="BK130" s="463"/>
      <c r="BL130" s="463"/>
      <c r="BM130" s="463"/>
      <c r="BN130" s="413"/>
      <c r="BO130" s="413"/>
      <c r="BP130" s="405"/>
      <c r="BQ130" s="405"/>
      <c r="BR130" s="405">
        <f t="shared" si="8"/>
        <v>152</v>
      </c>
      <c r="BS130" s="400">
        <f t="shared" ref="BS130" si="15">SUM(BN130:BR130)</f>
        <v>152</v>
      </c>
    </row>
    <row r="131" spans="1:71" ht="15.75" x14ac:dyDescent="0.25">
      <c r="A131" s="89" t="s">
        <v>170</v>
      </c>
      <c r="B131" s="90" t="s">
        <v>171</v>
      </c>
      <c r="C131" s="212">
        <v>1020</v>
      </c>
      <c r="D131" s="214"/>
      <c r="E131" s="93"/>
      <c r="F131" s="213"/>
      <c r="G131" s="130"/>
      <c r="H131" s="130"/>
      <c r="I131" s="215"/>
      <c r="J131" s="93"/>
      <c r="K131" s="93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>
        <v>256</v>
      </c>
      <c r="X131" s="130"/>
      <c r="Y131" s="130"/>
      <c r="Z131" s="130"/>
      <c r="AA131" s="130"/>
      <c r="AB131" s="130"/>
      <c r="AC131" s="130"/>
      <c r="AD131" s="130" t="s">
        <v>151</v>
      </c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>
        <v>126</v>
      </c>
      <c r="BN131" s="93"/>
      <c r="BO131" s="93"/>
      <c r="BP131" s="73">
        <v>933</v>
      </c>
      <c r="BQ131" s="73">
        <v>2452</v>
      </c>
      <c r="BR131" s="73">
        <f t="shared" ref="BR131:BR148" si="16">SUM(C131:BM131)</f>
        <v>1402</v>
      </c>
      <c r="BS131" s="90">
        <f t="shared" si="5"/>
        <v>4787</v>
      </c>
    </row>
    <row r="132" spans="1:71" ht="15.75" x14ac:dyDescent="0.25">
      <c r="A132" s="184" t="s">
        <v>98</v>
      </c>
      <c r="B132" s="121" t="s">
        <v>99</v>
      </c>
      <c r="C132" s="216">
        <f>22+22</f>
        <v>44</v>
      </c>
      <c r="D132" s="218"/>
      <c r="E132" s="100"/>
      <c r="F132" s="217"/>
      <c r="G132" s="129"/>
      <c r="H132" s="129"/>
      <c r="I132" s="129"/>
      <c r="J132" s="100"/>
      <c r="K132" s="100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29"/>
      <c r="AY132" s="129"/>
      <c r="AZ132" s="129"/>
      <c r="BA132" s="129"/>
      <c r="BB132" s="129"/>
      <c r="BC132" s="129"/>
      <c r="BD132" s="129"/>
      <c r="BE132" s="129"/>
      <c r="BF132" s="129"/>
      <c r="BG132" s="129"/>
      <c r="BH132" s="129"/>
      <c r="BI132" s="129"/>
      <c r="BJ132" s="129"/>
      <c r="BK132" s="129"/>
      <c r="BL132" s="129"/>
      <c r="BM132" s="129"/>
      <c r="BN132" s="100"/>
      <c r="BO132" s="100"/>
      <c r="BP132" s="84"/>
      <c r="BQ132" s="84">
        <v>0</v>
      </c>
      <c r="BR132" s="84">
        <f t="shared" si="16"/>
        <v>44</v>
      </c>
      <c r="BS132" s="97">
        <f t="shared" si="5"/>
        <v>44</v>
      </c>
    </row>
    <row r="133" spans="1:71" ht="15.75" x14ac:dyDescent="0.25">
      <c r="A133" s="185" t="s">
        <v>157</v>
      </c>
      <c r="B133" s="138" t="s">
        <v>158</v>
      </c>
      <c r="C133" s="212">
        <v>2176</v>
      </c>
      <c r="D133" s="214"/>
      <c r="E133" s="93">
        <v>284</v>
      </c>
      <c r="F133" s="213"/>
      <c r="G133" s="130">
        <v>265</v>
      </c>
      <c r="H133" s="130"/>
      <c r="I133" s="130"/>
      <c r="J133" s="93"/>
      <c r="K133" s="93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>
        <v>256</v>
      </c>
      <c r="X133" s="130"/>
      <c r="Y133" s="130">
        <v>226</v>
      </c>
      <c r="Z133" s="130"/>
      <c r="AA133" s="130">
        <v>148</v>
      </c>
      <c r="AB133" s="130"/>
      <c r="AC133" s="130"/>
      <c r="AD133" s="130" t="s">
        <v>151</v>
      </c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>
        <v>106</v>
      </c>
      <c r="BM133" s="130"/>
      <c r="BN133" s="93">
        <v>2780</v>
      </c>
      <c r="BO133" s="93">
        <v>1022</v>
      </c>
      <c r="BP133" s="73">
        <v>3752</v>
      </c>
      <c r="BQ133" s="73">
        <v>4402</v>
      </c>
      <c r="BR133" s="73">
        <f t="shared" si="16"/>
        <v>3461</v>
      </c>
      <c r="BS133" s="90">
        <f t="shared" si="5"/>
        <v>15417</v>
      </c>
    </row>
    <row r="134" spans="1:71" ht="15.75" x14ac:dyDescent="0.25">
      <c r="A134" s="191" t="s">
        <v>204</v>
      </c>
      <c r="B134" s="254" t="s">
        <v>205</v>
      </c>
      <c r="C134" s="216">
        <v>24</v>
      </c>
      <c r="D134" s="218"/>
      <c r="E134" s="100"/>
      <c r="F134" s="217"/>
      <c r="G134" s="129"/>
      <c r="H134" s="129"/>
      <c r="I134" s="129"/>
      <c r="J134" s="100"/>
      <c r="K134" s="100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29"/>
      <c r="AY134" s="129"/>
      <c r="AZ134" s="129"/>
      <c r="BA134" s="129"/>
      <c r="BB134" s="129"/>
      <c r="BC134" s="129"/>
      <c r="BD134" s="129"/>
      <c r="BE134" s="129"/>
      <c r="BF134" s="129"/>
      <c r="BG134" s="129"/>
      <c r="BH134" s="129"/>
      <c r="BI134" s="129"/>
      <c r="BJ134" s="129"/>
      <c r="BK134" s="129"/>
      <c r="BL134" s="129"/>
      <c r="BM134" s="129"/>
      <c r="BN134" s="100"/>
      <c r="BO134" s="100"/>
      <c r="BP134" s="84"/>
      <c r="BQ134" s="84">
        <v>992</v>
      </c>
      <c r="BR134" s="84">
        <f t="shared" si="16"/>
        <v>24</v>
      </c>
      <c r="BS134" s="97">
        <f t="shared" si="5"/>
        <v>1016</v>
      </c>
    </row>
    <row r="135" spans="1:71" ht="15.75" x14ac:dyDescent="0.25">
      <c r="A135" s="192" t="s">
        <v>96</v>
      </c>
      <c r="B135" s="138" t="s">
        <v>97</v>
      </c>
      <c r="C135" s="212">
        <v>22</v>
      </c>
      <c r="D135" s="214"/>
      <c r="E135" s="93"/>
      <c r="F135" s="213"/>
      <c r="G135" s="130"/>
      <c r="H135" s="130"/>
      <c r="I135" s="215"/>
      <c r="J135" s="93"/>
      <c r="K135" s="93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93"/>
      <c r="BO135" s="93"/>
      <c r="BP135" s="73">
        <v>593</v>
      </c>
      <c r="BQ135" s="73">
        <v>66</v>
      </c>
      <c r="BR135" s="73">
        <f t="shared" si="16"/>
        <v>22</v>
      </c>
      <c r="BS135" s="90">
        <f t="shared" si="5"/>
        <v>681</v>
      </c>
    </row>
    <row r="136" spans="1:71" ht="15.75" x14ac:dyDescent="0.25">
      <c r="A136" s="191" t="s">
        <v>164</v>
      </c>
      <c r="B136" s="121" t="s">
        <v>165</v>
      </c>
      <c r="C136" s="216">
        <f>80+160</f>
        <v>240</v>
      </c>
      <c r="D136" s="218"/>
      <c r="E136" s="100">
        <v>150</v>
      </c>
      <c r="F136" s="217"/>
      <c r="G136" s="129">
        <v>400</v>
      </c>
      <c r="H136" s="129"/>
      <c r="I136" s="219"/>
      <c r="J136" s="100"/>
      <c r="K136" s="100"/>
      <c r="L136" s="129"/>
      <c r="M136" s="129"/>
      <c r="N136" s="129"/>
      <c r="O136" s="129">
        <v>20</v>
      </c>
      <c r="P136" s="129"/>
      <c r="Q136" s="129">
        <v>260</v>
      </c>
      <c r="R136" s="129"/>
      <c r="S136" s="129"/>
      <c r="T136" s="129">
        <v>37</v>
      </c>
      <c r="U136" s="129"/>
      <c r="V136" s="129"/>
      <c r="W136" s="129">
        <v>256</v>
      </c>
      <c r="X136" s="129"/>
      <c r="Y136" s="129"/>
      <c r="Z136" s="129"/>
      <c r="AA136" s="129"/>
      <c r="AB136" s="129"/>
      <c r="AC136" s="129"/>
      <c r="AD136" s="129" t="s">
        <v>151</v>
      </c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29"/>
      <c r="AY136" s="129"/>
      <c r="AZ136" s="129"/>
      <c r="BA136" s="129"/>
      <c r="BB136" s="129"/>
      <c r="BC136" s="129"/>
      <c r="BD136" s="129"/>
      <c r="BE136" s="129"/>
      <c r="BF136" s="129"/>
      <c r="BG136" s="129"/>
      <c r="BH136" s="129"/>
      <c r="BI136" s="129"/>
      <c r="BJ136" s="129"/>
      <c r="BK136" s="129"/>
      <c r="BL136" s="129"/>
      <c r="BM136" s="129">
        <v>132</v>
      </c>
      <c r="BN136" s="100"/>
      <c r="BO136" s="100"/>
      <c r="BP136" s="84"/>
      <c r="BQ136" s="84">
        <v>0</v>
      </c>
      <c r="BR136" s="84">
        <f t="shared" si="16"/>
        <v>1495</v>
      </c>
      <c r="BS136" s="97">
        <f t="shared" si="5"/>
        <v>1495</v>
      </c>
    </row>
    <row r="137" spans="1:71" ht="15.75" x14ac:dyDescent="0.25">
      <c r="A137" s="185" t="s">
        <v>100</v>
      </c>
      <c r="B137" s="138" t="s">
        <v>101</v>
      </c>
      <c r="C137" s="212">
        <v>704</v>
      </c>
      <c r="D137" s="214"/>
      <c r="E137" s="93">
        <v>94</v>
      </c>
      <c r="F137" s="213"/>
      <c r="G137" s="130"/>
      <c r="H137" s="130"/>
      <c r="I137" s="130"/>
      <c r="J137" s="93"/>
      <c r="K137" s="93"/>
      <c r="L137" s="130"/>
      <c r="M137" s="130"/>
      <c r="N137" s="130"/>
      <c r="O137" s="130"/>
      <c r="P137" s="130">
        <v>38</v>
      </c>
      <c r="Q137" s="130"/>
      <c r="R137" s="130"/>
      <c r="S137" s="130">
        <v>114</v>
      </c>
      <c r="T137" s="130"/>
      <c r="U137" s="130"/>
      <c r="V137" s="130"/>
      <c r="W137" s="130"/>
      <c r="X137" s="130"/>
      <c r="Y137" s="130"/>
      <c r="Z137" s="130"/>
      <c r="AA137" s="130">
        <v>148</v>
      </c>
      <c r="AB137" s="130"/>
      <c r="AC137" s="130"/>
      <c r="AD137" s="130"/>
      <c r="AE137" s="130"/>
      <c r="AF137" s="130"/>
      <c r="AG137" s="130"/>
      <c r="AH137" s="130">
        <v>30</v>
      </c>
      <c r="AI137" s="130">
        <v>109</v>
      </c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>
        <v>44</v>
      </c>
      <c r="BC137" s="130"/>
      <c r="BD137" s="130"/>
      <c r="BE137" s="130"/>
      <c r="BF137" s="130"/>
      <c r="BG137" s="130"/>
      <c r="BH137" s="130"/>
      <c r="BI137" s="130"/>
      <c r="BJ137" s="130"/>
      <c r="BK137" s="130">
        <v>38</v>
      </c>
      <c r="BL137" s="130"/>
      <c r="BM137" s="130">
        <v>70</v>
      </c>
      <c r="BN137" s="93"/>
      <c r="BO137" s="93"/>
      <c r="BP137" s="73"/>
      <c r="BQ137" s="73">
        <v>0</v>
      </c>
      <c r="BR137" s="73">
        <f t="shared" si="16"/>
        <v>1389</v>
      </c>
      <c r="BS137" s="90">
        <f t="shared" si="5"/>
        <v>1389</v>
      </c>
    </row>
    <row r="138" spans="1:71" ht="15.75" x14ac:dyDescent="0.25">
      <c r="A138" s="184" t="s">
        <v>102</v>
      </c>
      <c r="B138" s="121" t="s">
        <v>103</v>
      </c>
      <c r="C138" s="216">
        <f>20+60</f>
        <v>80</v>
      </c>
      <c r="D138" s="218"/>
      <c r="E138" s="100">
        <v>62</v>
      </c>
      <c r="F138" s="217"/>
      <c r="G138" s="129"/>
      <c r="H138" s="129"/>
      <c r="I138" s="129"/>
      <c r="J138" s="100"/>
      <c r="K138" s="100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129"/>
      <c r="AU138" s="129"/>
      <c r="AV138" s="129"/>
      <c r="AW138" s="129"/>
      <c r="AX138" s="129"/>
      <c r="AY138" s="129"/>
      <c r="AZ138" s="129"/>
      <c r="BA138" s="129"/>
      <c r="BB138" s="129"/>
      <c r="BC138" s="129"/>
      <c r="BD138" s="129"/>
      <c r="BE138" s="129"/>
      <c r="BF138" s="129"/>
      <c r="BG138" s="129"/>
      <c r="BH138" s="129"/>
      <c r="BI138" s="129"/>
      <c r="BJ138" s="129"/>
      <c r="BK138" s="129"/>
      <c r="BL138" s="129"/>
      <c r="BM138" s="129"/>
      <c r="BN138" s="100"/>
      <c r="BO138" s="100"/>
      <c r="BP138" s="84"/>
      <c r="BQ138" s="84">
        <v>0</v>
      </c>
      <c r="BR138" s="84">
        <f t="shared" si="16"/>
        <v>142</v>
      </c>
      <c r="BS138" s="97">
        <f t="shared" si="5"/>
        <v>142</v>
      </c>
    </row>
    <row r="139" spans="1:71" ht="14.25" customHeight="1" x14ac:dyDescent="0.25">
      <c r="A139" s="192" t="s">
        <v>284</v>
      </c>
      <c r="B139" s="138" t="s">
        <v>285</v>
      </c>
      <c r="C139" s="212">
        <v>1080</v>
      </c>
      <c r="D139" s="214"/>
      <c r="E139" s="93">
        <v>136</v>
      </c>
      <c r="F139" s="213">
        <v>358</v>
      </c>
      <c r="G139" s="130"/>
      <c r="H139" s="130"/>
      <c r="I139" s="130">
        <v>385</v>
      </c>
      <c r="J139" s="93"/>
      <c r="K139" s="93">
        <v>370</v>
      </c>
      <c r="L139" s="130"/>
      <c r="M139" s="130"/>
      <c r="N139" s="130"/>
      <c r="O139" s="130"/>
      <c r="P139" s="130"/>
      <c r="Q139" s="130">
        <v>260</v>
      </c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>
        <v>546</v>
      </c>
      <c r="AX139" s="130"/>
      <c r="AY139" s="130"/>
      <c r="AZ139" s="130"/>
      <c r="BA139" s="130"/>
      <c r="BB139" s="130"/>
      <c r="BC139" s="130"/>
      <c r="BD139" s="130">
        <v>780</v>
      </c>
      <c r="BE139" s="130"/>
      <c r="BF139" s="130"/>
      <c r="BG139" s="130"/>
      <c r="BH139" s="130"/>
      <c r="BI139" s="130"/>
      <c r="BJ139" s="130"/>
      <c r="BK139" s="130"/>
      <c r="BL139" s="130"/>
      <c r="BM139" s="130">
        <f>820+332</f>
        <v>1152</v>
      </c>
      <c r="BN139" s="93"/>
      <c r="BO139" s="93" t="s">
        <v>151</v>
      </c>
      <c r="BP139" s="73">
        <v>7068</v>
      </c>
      <c r="BQ139" s="73">
        <v>5525</v>
      </c>
      <c r="BR139" s="73">
        <f t="shared" si="16"/>
        <v>5067</v>
      </c>
      <c r="BS139" s="90">
        <f t="shared" si="5"/>
        <v>17660</v>
      </c>
    </row>
    <row r="140" spans="1:71" ht="15.75" x14ac:dyDescent="0.25">
      <c r="A140" s="253" t="s">
        <v>152</v>
      </c>
      <c r="B140" s="97" t="s">
        <v>153</v>
      </c>
      <c r="C140" s="216">
        <v>24</v>
      </c>
      <c r="D140" s="218"/>
      <c r="E140" s="100"/>
      <c r="F140" s="217"/>
      <c r="G140" s="129"/>
      <c r="H140" s="129"/>
      <c r="I140" s="129"/>
      <c r="J140" s="100"/>
      <c r="K140" s="100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129"/>
      <c r="AU140" s="129"/>
      <c r="AV140" s="129"/>
      <c r="AW140" s="129"/>
      <c r="AX140" s="129"/>
      <c r="AY140" s="129"/>
      <c r="AZ140" s="129"/>
      <c r="BA140" s="129"/>
      <c r="BB140" s="129"/>
      <c r="BC140" s="129"/>
      <c r="BD140" s="129"/>
      <c r="BE140" s="129"/>
      <c r="BF140" s="129"/>
      <c r="BG140" s="129"/>
      <c r="BH140" s="129"/>
      <c r="BI140" s="129"/>
      <c r="BJ140" s="129"/>
      <c r="BK140" s="129"/>
      <c r="BL140" s="129"/>
      <c r="BM140" s="129"/>
      <c r="BN140" s="100"/>
      <c r="BO140" s="100"/>
      <c r="BP140" s="84"/>
      <c r="BQ140" s="84">
        <v>0</v>
      </c>
      <c r="BR140" s="84">
        <f t="shared" si="16"/>
        <v>24</v>
      </c>
      <c r="BS140" s="97">
        <f t="shared" si="5"/>
        <v>24</v>
      </c>
    </row>
    <row r="141" spans="1:71" ht="15.75" x14ac:dyDescent="0.25">
      <c r="A141" s="109" t="s">
        <v>104</v>
      </c>
      <c r="B141" s="138" t="s">
        <v>105</v>
      </c>
      <c r="C141" s="212">
        <v>1120</v>
      </c>
      <c r="D141" s="143">
        <v>350</v>
      </c>
      <c r="E141" s="93">
        <v>86</v>
      </c>
      <c r="F141" s="93">
        <v>222</v>
      </c>
      <c r="G141" s="93">
        <v>418</v>
      </c>
      <c r="H141" s="93"/>
      <c r="I141" s="93">
        <v>358</v>
      </c>
      <c r="J141" s="93"/>
      <c r="K141" s="93">
        <v>370</v>
      </c>
      <c r="L141" s="93"/>
      <c r="M141" s="93">
        <v>32</v>
      </c>
      <c r="N141" s="93">
        <v>32</v>
      </c>
      <c r="O141" s="93">
        <v>20</v>
      </c>
      <c r="P141" s="93"/>
      <c r="Q141" s="93">
        <v>260</v>
      </c>
      <c r="R141" s="93"/>
      <c r="S141" s="93">
        <v>114</v>
      </c>
      <c r="T141" s="93">
        <v>37</v>
      </c>
      <c r="U141" s="93">
        <v>32</v>
      </c>
      <c r="V141" s="93"/>
      <c r="W141" s="93">
        <v>256</v>
      </c>
      <c r="X141" s="93"/>
      <c r="Y141" s="93">
        <v>226</v>
      </c>
      <c r="Z141" s="93"/>
      <c r="AA141" s="93">
        <v>148</v>
      </c>
      <c r="AB141" s="93"/>
      <c r="AC141" s="93"/>
      <c r="AD141" s="93">
        <v>780</v>
      </c>
      <c r="AE141" s="93">
        <v>32</v>
      </c>
      <c r="AF141" s="93">
        <v>155</v>
      </c>
      <c r="AG141" s="93">
        <v>342</v>
      </c>
      <c r="AH141" s="93"/>
      <c r="AI141" s="93">
        <v>109</v>
      </c>
      <c r="AJ141" s="93"/>
      <c r="AK141" s="93"/>
      <c r="AL141" s="93">
        <v>86</v>
      </c>
      <c r="AM141" s="93">
        <v>38</v>
      </c>
      <c r="AN141" s="93">
        <v>198</v>
      </c>
      <c r="AO141" s="93">
        <v>171</v>
      </c>
      <c r="AP141" s="93"/>
      <c r="AQ141" s="93"/>
      <c r="AR141" s="93"/>
      <c r="AS141" s="93"/>
      <c r="AT141" s="93"/>
      <c r="AU141" s="93"/>
      <c r="AV141" s="93"/>
      <c r="AW141" s="93">
        <v>546</v>
      </c>
      <c r="AX141" s="93"/>
      <c r="AY141" s="93"/>
      <c r="AZ141" s="93"/>
      <c r="BA141" s="93">
        <v>125</v>
      </c>
      <c r="BB141" s="93"/>
      <c r="BC141" s="93"/>
      <c r="BD141" s="93"/>
      <c r="BE141" s="93"/>
      <c r="BF141" s="93"/>
      <c r="BG141" s="93">
        <v>44</v>
      </c>
      <c r="BH141" s="93"/>
      <c r="BI141" s="93"/>
      <c r="BJ141" s="93"/>
      <c r="BK141" s="93">
        <v>32</v>
      </c>
      <c r="BL141" s="93"/>
      <c r="BM141" s="93">
        <v>70</v>
      </c>
      <c r="BN141" s="93"/>
      <c r="BO141" s="93">
        <v>2157</v>
      </c>
      <c r="BP141" s="73">
        <v>5926</v>
      </c>
      <c r="BQ141" s="73">
        <v>6035</v>
      </c>
      <c r="BR141" s="73">
        <f t="shared" si="16"/>
        <v>6809</v>
      </c>
      <c r="BS141" s="90">
        <f t="shared" si="5"/>
        <v>20927</v>
      </c>
    </row>
    <row r="142" spans="1:71" ht="15.75" x14ac:dyDescent="0.25">
      <c r="A142" s="251" t="s">
        <v>322</v>
      </c>
      <c r="B142" s="144" t="s">
        <v>323</v>
      </c>
      <c r="C142" s="252">
        <v>612</v>
      </c>
      <c r="D142" s="218">
        <v>304</v>
      </c>
      <c r="E142" s="100">
        <v>58</v>
      </c>
      <c r="F142" s="217"/>
      <c r="G142" s="129"/>
      <c r="H142" s="129">
        <v>291</v>
      </c>
      <c r="I142" s="129"/>
      <c r="J142" s="100"/>
      <c r="K142" s="100"/>
      <c r="L142" s="129"/>
      <c r="M142" s="129"/>
      <c r="N142" s="129"/>
      <c r="O142" s="129">
        <v>20</v>
      </c>
      <c r="P142" s="129"/>
      <c r="Q142" s="129">
        <v>260</v>
      </c>
      <c r="R142" s="129"/>
      <c r="S142" s="129">
        <v>114</v>
      </c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>
        <v>109</v>
      </c>
      <c r="AJ142" s="129"/>
      <c r="AK142" s="129"/>
      <c r="AL142" s="129"/>
      <c r="AM142" s="129"/>
      <c r="AN142" s="129">
        <v>198</v>
      </c>
      <c r="AO142" s="129">
        <v>171</v>
      </c>
      <c r="AP142" s="129"/>
      <c r="AQ142" s="129"/>
      <c r="AR142" s="129"/>
      <c r="AS142" s="129"/>
      <c r="AT142" s="129"/>
      <c r="AU142" s="129"/>
      <c r="AV142" s="129"/>
      <c r="AW142" s="129"/>
      <c r="AX142" s="129">
        <v>155</v>
      </c>
      <c r="AY142" s="129"/>
      <c r="AZ142" s="129"/>
      <c r="BA142" s="129"/>
      <c r="BB142" s="129"/>
      <c r="BC142" s="129">
        <v>152</v>
      </c>
      <c r="BD142" s="129"/>
      <c r="BE142" s="129"/>
      <c r="BF142" s="129"/>
      <c r="BG142" s="129">
        <v>44</v>
      </c>
      <c r="BH142" s="129"/>
      <c r="BI142" s="129"/>
      <c r="BJ142" s="129"/>
      <c r="BK142" s="129"/>
      <c r="BL142" s="129"/>
      <c r="BM142" s="129">
        <v>137</v>
      </c>
      <c r="BN142" s="148"/>
      <c r="BO142" s="251"/>
      <c r="BP142" s="195"/>
      <c r="BQ142" s="84"/>
      <c r="BR142" s="84">
        <f t="shared" si="16"/>
        <v>2625</v>
      </c>
      <c r="BS142" s="97">
        <f t="shared" ref="BS142" si="17">SUM(BN142:BR142)</f>
        <v>2625</v>
      </c>
    </row>
    <row r="143" spans="1:71" ht="15.75" x14ac:dyDescent="0.25">
      <c r="A143" s="246" t="s">
        <v>106</v>
      </c>
      <c r="B143" s="179" t="s">
        <v>107</v>
      </c>
      <c r="C143" s="247"/>
      <c r="D143" s="248"/>
      <c r="E143" s="115">
        <v>200</v>
      </c>
      <c r="F143" s="115"/>
      <c r="G143" s="115"/>
      <c r="H143" s="115"/>
      <c r="I143" s="115"/>
      <c r="J143" s="115"/>
      <c r="K143" s="115">
        <v>370</v>
      </c>
      <c r="L143" s="115"/>
      <c r="M143" s="115"/>
      <c r="N143" s="115"/>
      <c r="O143" s="115"/>
      <c r="P143" s="115"/>
      <c r="Q143" s="115"/>
      <c r="R143" s="115"/>
      <c r="S143" s="115"/>
      <c r="T143" s="115"/>
      <c r="U143" s="115">
        <v>32</v>
      </c>
      <c r="V143" s="115"/>
      <c r="W143" s="115"/>
      <c r="X143" s="115"/>
      <c r="Y143" s="115"/>
      <c r="Z143" s="115"/>
      <c r="AA143" s="115"/>
      <c r="AB143" s="115">
        <v>479</v>
      </c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  <c r="BI143" s="115"/>
      <c r="BJ143" s="115"/>
      <c r="BK143" s="115"/>
      <c r="BL143" s="115"/>
      <c r="BM143" s="115"/>
      <c r="BN143" s="115"/>
      <c r="BO143" s="249"/>
      <c r="BP143" s="238"/>
      <c r="BQ143" s="73">
        <v>0</v>
      </c>
      <c r="BR143" s="73">
        <f t="shared" si="16"/>
        <v>1081</v>
      </c>
      <c r="BS143" s="90">
        <f t="shared" si="5"/>
        <v>1081</v>
      </c>
    </row>
    <row r="144" spans="1:71" ht="15.75" x14ac:dyDescent="0.25">
      <c r="A144" s="121" t="s">
        <v>183</v>
      </c>
      <c r="B144" s="121" t="s">
        <v>182</v>
      </c>
      <c r="C144" s="126">
        <v>390</v>
      </c>
      <c r="D144" s="157"/>
      <c r="E144" s="97">
        <v>68</v>
      </c>
      <c r="F144" s="97"/>
      <c r="G144" s="97"/>
      <c r="H144" s="97"/>
      <c r="I144" s="97"/>
      <c r="J144" s="97"/>
      <c r="K144" s="97"/>
      <c r="L144" s="97"/>
      <c r="M144" s="97">
        <v>32</v>
      </c>
      <c r="N144" s="97"/>
      <c r="O144" s="97">
        <v>20</v>
      </c>
      <c r="P144" s="97">
        <v>38</v>
      </c>
      <c r="Q144" s="97"/>
      <c r="R144" s="97">
        <v>34</v>
      </c>
      <c r="S144" s="97"/>
      <c r="T144" s="97"/>
      <c r="U144" s="97">
        <v>32</v>
      </c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>
        <v>38</v>
      </c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97"/>
      <c r="AW144" s="97"/>
      <c r="AX144" s="97"/>
      <c r="AY144" s="97"/>
      <c r="AZ144" s="97"/>
      <c r="BA144" s="97"/>
      <c r="BB144" s="97"/>
      <c r="BC144" s="97"/>
      <c r="BD144" s="97"/>
      <c r="BE144" s="97"/>
      <c r="BF144" s="97"/>
      <c r="BG144" s="97"/>
      <c r="BH144" s="97"/>
      <c r="BI144" s="97"/>
      <c r="BJ144" s="97"/>
      <c r="BK144" s="97"/>
      <c r="BL144" s="97"/>
      <c r="BM144" s="97"/>
      <c r="BN144" s="97"/>
      <c r="BO144" s="237"/>
      <c r="BP144" s="97"/>
      <c r="BQ144" s="84">
        <v>0</v>
      </c>
      <c r="BR144" s="84">
        <f t="shared" si="16"/>
        <v>652</v>
      </c>
      <c r="BS144" s="97">
        <f t="shared" si="5"/>
        <v>652</v>
      </c>
    </row>
    <row r="145" spans="1:447" ht="15.75" x14ac:dyDescent="0.25">
      <c r="A145" s="328" t="s">
        <v>345</v>
      </c>
      <c r="B145" s="58" t="s">
        <v>346</v>
      </c>
      <c r="C145" s="242">
        <v>80</v>
      </c>
      <c r="D145" s="243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>
        <v>38</v>
      </c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>
        <v>155</v>
      </c>
      <c r="AY145" s="70"/>
      <c r="AZ145" s="70"/>
      <c r="BA145" s="70"/>
      <c r="BB145" s="70"/>
      <c r="BC145" s="70"/>
      <c r="BD145" s="70"/>
      <c r="BE145" s="70">
        <v>34</v>
      </c>
      <c r="BF145" s="70"/>
      <c r="BG145" s="70"/>
      <c r="BH145" s="70">
        <v>40</v>
      </c>
      <c r="BI145" s="70">
        <v>40</v>
      </c>
      <c r="BJ145" s="70"/>
      <c r="BK145" s="70"/>
      <c r="BL145" s="70"/>
      <c r="BM145" s="70"/>
      <c r="BN145" s="70"/>
      <c r="BO145" s="335"/>
      <c r="BP145" s="90"/>
      <c r="BQ145" s="73"/>
      <c r="BR145" s="73">
        <f t="shared" si="16"/>
        <v>387</v>
      </c>
      <c r="BS145" s="90">
        <f t="shared" ref="BS145" si="18">SUM(BN145:BR145)</f>
        <v>387</v>
      </c>
    </row>
    <row r="146" spans="1:447" ht="15.75" x14ac:dyDescent="0.25">
      <c r="A146" s="319" t="s">
        <v>363</v>
      </c>
      <c r="B146" s="61" t="s">
        <v>364</v>
      </c>
      <c r="C146" s="240">
        <v>44</v>
      </c>
      <c r="D146" s="24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1">
        <v>155</v>
      </c>
      <c r="AY146" s="181"/>
      <c r="AZ146" s="181">
        <v>145</v>
      </c>
      <c r="BA146" s="181"/>
      <c r="BB146" s="181">
        <v>44</v>
      </c>
      <c r="BC146" s="181">
        <v>152</v>
      </c>
      <c r="BD146" s="181"/>
      <c r="BE146" s="181"/>
      <c r="BF146" s="181"/>
      <c r="BG146" s="181"/>
      <c r="BH146" s="181">
        <v>22</v>
      </c>
      <c r="BI146" s="181"/>
      <c r="BJ146" s="181"/>
      <c r="BK146" s="181"/>
      <c r="BL146" s="181"/>
      <c r="BM146" s="181"/>
      <c r="BN146" s="181"/>
      <c r="BO146" s="318"/>
      <c r="BP146" s="97"/>
      <c r="BQ146" s="84"/>
      <c r="BR146" s="84">
        <f t="shared" si="16"/>
        <v>562</v>
      </c>
      <c r="BS146" s="97">
        <f t="shared" ref="BS146" si="19">SUM(BN146:BR146)</f>
        <v>562</v>
      </c>
    </row>
    <row r="147" spans="1:447" ht="15.75" x14ac:dyDescent="0.25">
      <c r="A147" s="138" t="s">
        <v>174</v>
      </c>
      <c r="B147" s="138" t="s">
        <v>198</v>
      </c>
      <c r="C147" s="242"/>
      <c r="D147" s="243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  <c r="BJ147" s="70"/>
      <c r="BK147" s="70"/>
      <c r="BL147" s="70"/>
      <c r="BM147" s="70"/>
      <c r="BN147" s="70"/>
      <c r="BO147" s="70"/>
      <c r="BP147" s="90"/>
      <c r="BQ147" s="73">
        <v>0</v>
      </c>
      <c r="BR147" s="73">
        <f t="shared" si="16"/>
        <v>0</v>
      </c>
      <c r="BS147" s="90">
        <f t="shared" si="5"/>
        <v>0</v>
      </c>
    </row>
    <row r="148" spans="1:447" ht="15.75" x14ac:dyDescent="0.25">
      <c r="A148" s="121" t="s">
        <v>217</v>
      </c>
      <c r="B148" s="121" t="s">
        <v>222</v>
      </c>
      <c r="C148" s="240">
        <v>263</v>
      </c>
      <c r="D148" s="241"/>
      <c r="E148" s="181">
        <v>72</v>
      </c>
      <c r="F148" s="181">
        <v>230</v>
      </c>
      <c r="G148" s="181"/>
      <c r="H148" s="181"/>
      <c r="I148" s="181">
        <v>265</v>
      </c>
      <c r="J148" s="181"/>
      <c r="K148" s="181">
        <v>370</v>
      </c>
      <c r="L148" s="181"/>
      <c r="M148" s="181">
        <v>32</v>
      </c>
      <c r="N148" s="181"/>
      <c r="O148" s="181">
        <v>20</v>
      </c>
      <c r="P148" s="181"/>
      <c r="Q148" s="181">
        <v>260</v>
      </c>
      <c r="R148" s="181"/>
      <c r="S148" s="181"/>
      <c r="T148" s="181"/>
      <c r="U148" s="181"/>
      <c r="V148" s="181"/>
      <c r="W148" s="181">
        <v>256</v>
      </c>
      <c r="X148" s="181"/>
      <c r="Y148" s="181"/>
      <c r="Z148" s="181"/>
      <c r="AA148" s="181"/>
      <c r="AB148" s="181"/>
      <c r="AC148" s="181"/>
      <c r="AD148" s="181" t="s">
        <v>151</v>
      </c>
      <c r="AE148" s="181"/>
      <c r="AF148" s="181">
        <v>155</v>
      </c>
      <c r="AG148" s="181"/>
      <c r="AH148" s="181"/>
      <c r="AI148" s="181"/>
      <c r="AJ148" s="181"/>
      <c r="AK148" s="181"/>
      <c r="AL148" s="181"/>
      <c r="AM148" s="181"/>
      <c r="AN148" s="181">
        <v>198</v>
      </c>
      <c r="AO148" s="181">
        <v>171</v>
      </c>
      <c r="AP148" s="181"/>
      <c r="AQ148" s="181"/>
      <c r="AR148" s="181"/>
      <c r="AS148" s="181"/>
      <c r="AT148" s="181"/>
      <c r="AU148" s="181"/>
      <c r="AV148" s="181"/>
      <c r="AW148" s="181">
        <v>509</v>
      </c>
      <c r="AX148" s="181"/>
      <c r="AY148" s="181"/>
      <c r="AZ148" s="181">
        <v>145</v>
      </c>
      <c r="BA148" s="181"/>
      <c r="BB148" s="181"/>
      <c r="BC148" s="181"/>
      <c r="BD148" s="181"/>
      <c r="BE148" s="181"/>
      <c r="BF148" s="181"/>
      <c r="BG148" s="181">
        <v>44</v>
      </c>
      <c r="BH148" s="181"/>
      <c r="BI148" s="181"/>
      <c r="BJ148" s="181">
        <v>29</v>
      </c>
      <c r="BK148" s="181"/>
      <c r="BL148" s="181"/>
      <c r="BM148" s="181">
        <v>137</v>
      </c>
      <c r="BN148" s="181"/>
      <c r="BO148" s="181"/>
      <c r="BP148" s="97"/>
      <c r="BQ148" s="84">
        <v>0</v>
      </c>
      <c r="BR148" s="84">
        <f t="shared" si="16"/>
        <v>3156</v>
      </c>
      <c r="BS148" s="97">
        <f t="shared" si="5"/>
        <v>3156</v>
      </c>
    </row>
    <row r="149" spans="1:447" s="41" customFormat="1" ht="15.75" x14ac:dyDescent="0.25">
      <c r="A149" s="138" t="s">
        <v>310</v>
      </c>
      <c r="B149" s="138" t="s">
        <v>311</v>
      </c>
      <c r="C149" s="242">
        <v>51</v>
      </c>
      <c r="D149" s="243"/>
      <c r="E149" s="70">
        <v>62</v>
      </c>
      <c r="F149" s="70"/>
      <c r="G149" s="70"/>
      <c r="H149" s="70"/>
      <c r="I149" s="70">
        <v>365</v>
      </c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70"/>
      <c r="AY149" s="70"/>
      <c r="AZ149" s="70"/>
      <c r="BA149" s="70"/>
      <c r="BB149" s="70"/>
      <c r="BC149" s="70"/>
      <c r="BD149" s="70"/>
      <c r="BE149" s="70"/>
      <c r="BF149" s="70"/>
      <c r="BG149" s="70"/>
      <c r="BH149" s="70"/>
      <c r="BI149" s="70"/>
      <c r="BJ149" s="70"/>
      <c r="BK149" s="70"/>
      <c r="BL149" s="70"/>
      <c r="BM149" s="70"/>
      <c r="BN149" s="70"/>
      <c r="BO149" s="70"/>
      <c r="BP149" s="90"/>
      <c r="BQ149" s="73"/>
      <c r="BR149" s="73"/>
      <c r="BS149" s="90"/>
      <c r="BT149" s="40"/>
      <c r="BU149" s="40"/>
      <c r="BV149" s="40"/>
      <c r="BW149" s="1"/>
      <c r="BX149" s="1"/>
      <c r="BY149" s="1"/>
      <c r="BZ149" s="40"/>
      <c r="CA149" s="40"/>
      <c r="CB149" s="40"/>
      <c r="CC149" s="40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  <c r="IX149" s="1"/>
      <c r="IY149" s="1"/>
      <c r="IZ149" s="1"/>
      <c r="JA149" s="1"/>
      <c r="JB149" s="1"/>
      <c r="JC149" s="1"/>
      <c r="JD149" s="1"/>
      <c r="JE149" s="1"/>
      <c r="JF149" s="1"/>
      <c r="JG149" s="1"/>
      <c r="JH149" s="1"/>
      <c r="JI149" s="1"/>
      <c r="JJ149" s="1"/>
      <c r="JK149" s="1"/>
      <c r="JL149" s="1"/>
      <c r="JM149" s="1"/>
      <c r="JN149" s="1"/>
      <c r="JO149" s="1"/>
      <c r="JP149" s="1"/>
      <c r="JQ149" s="1"/>
      <c r="JR149" s="1"/>
      <c r="JS149" s="1"/>
      <c r="JT149" s="1"/>
      <c r="JU149" s="1"/>
      <c r="JV149" s="1"/>
      <c r="JW149" s="1"/>
      <c r="JX149" s="1"/>
      <c r="JY149" s="1"/>
      <c r="JZ149" s="1"/>
      <c r="KA149" s="1"/>
      <c r="KB149" s="1"/>
      <c r="KC149" s="1"/>
      <c r="KD149" s="1"/>
      <c r="KE149" s="1"/>
      <c r="KF149" s="1"/>
      <c r="KG149" s="1"/>
      <c r="KH149" s="1"/>
      <c r="KI149" s="1"/>
      <c r="KJ149" s="1"/>
      <c r="KK149" s="1"/>
      <c r="KL149" s="1"/>
      <c r="KM149" s="1"/>
      <c r="KN149" s="1"/>
      <c r="KO149" s="1"/>
      <c r="KP149" s="1"/>
      <c r="KQ149" s="1"/>
      <c r="KR149" s="1"/>
      <c r="KS149" s="1"/>
      <c r="KT149" s="1"/>
      <c r="KU149" s="1"/>
      <c r="KV149" s="1"/>
      <c r="KW149" s="1"/>
      <c r="KX149" s="1"/>
      <c r="KY149" s="1"/>
      <c r="KZ149" s="1"/>
      <c r="LA149" s="1"/>
      <c r="LB149" s="1"/>
      <c r="LC149" s="1"/>
      <c r="LD149" s="1"/>
      <c r="LE149" s="1"/>
      <c r="LF149" s="1"/>
      <c r="LG149" s="1"/>
      <c r="LH149" s="1"/>
      <c r="LI149" s="1"/>
      <c r="LJ149" s="1"/>
      <c r="LK149" s="1"/>
      <c r="LL149" s="1"/>
      <c r="LM149" s="1"/>
      <c r="LN149" s="1"/>
      <c r="LO149" s="1"/>
      <c r="LP149" s="1"/>
      <c r="LQ149" s="1"/>
      <c r="LR149" s="1"/>
      <c r="LS149" s="1"/>
      <c r="LT149" s="1"/>
      <c r="LU149" s="1"/>
      <c r="LV149" s="1"/>
      <c r="LW149" s="1"/>
      <c r="LX149" s="1"/>
      <c r="LY149" s="1"/>
      <c r="LZ149" s="1"/>
      <c r="MA149" s="1"/>
      <c r="MB149" s="1"/>
      <c r="MC149" s="1"/>
      <c r="MD149" s="1"/>
      <c r="ME149" s="1"/>
      <c r="MF149" s="1"/>
      <c r="MG149" s="1"/>
      <c r="MH149" s="1"/>
      <c r="MI149" s="1"/>
      <c r="MJ149" s="1"/>
      <c r="MK149" s="1"/>
      <c r="ML149" s="1"/>
      <c r="MM149" s="1"/>
      <c r="MN149" s="1"/>
      <c r="MO149" s="1"/>
      <c r="MP149" s="1"/>
      <c r="MQ149" s="1"/>
      <c r="MR149" s="1"/>
      <c r="MS149" s="1"/>
      <c r="MT149" s="1"/>
      <c r="MU149" s="1"/>
      <c r="MV149" s="1"/>
      <c r="MW149" s="1"/>
      <c r="MX149" s="1"/>
      <c r="MY149" s="1"/>
      <c r="MZ149" s="1"/>
      <c r="NA149" s="1"/>
      <c r="NB149" s="1"/>
      <c r="NC149" s="1"/>
      <c r="ND149" s="1"/>
      <c r="NE149" s="1"/>
      <c r="NF149" s="1"/>
      <c r="NG149" s="1"/>
      <c r="NH149" s="1"/>
      <c r="NI149" s="1"/>
      <c r="NJ149" s="1"/>
      <c r="NK149" s="1"/>
      <c r="NL149" s="1"/>
      <c r="NM149" s="1"/>
      <c r="NN149" s="1"/>
      <c r="NO149" s="1"/>
      <c r="NP149" s="1"/>
      <c r="NQ149" s="1"/>
      <c r="NR149" s="1"/>
      <c r="NS149" s="1"/>
      <c r="NT149" s="1"/>
      <c r="NU149" s="1"/>
      <c r="NV149" s="1"/>
      <c r="NW149" s="1"/>
      <c r="NX149" s="1"/>
      <c r="NY149" s="1"/>
      <c r="NZ149" s="1"/>
      <c r="OA149" s="1"/>
      <c r="OB149" s="1"/>
      <c r="OC149" s="1"/>
      <c r="OD149" s="1"/>
      <c r="OE149" s="1"/>
      <c r="OF149" s="1"/>
      <c r="OG149" s="1"/>
      <c r="OH149" s="1"/>
      <c r="OI149" s="1"/>
      <c r="OJ149" s="1"/>
      <c r="OK149" s="1"/>
      <c r="OL149" s="1"/>
      <c r="OM149" s="1"/>
      <c r="ON149" s="1"/>
      <c r="OO149" s="1"/>
      <c r="OP149" s="1"/>
      <c r="OQ149" s="1"/>
      <c r="OR149" s="1"/>
      <c r="OS149" s="1"/>
      <c r="OT149" s="1"/>
      <c r="OU149" s="1"/>
      <c r="OV149" s="1"/>
      <c r="OW149" s="1"/>
      <c r="OX149" s="1"/>
      <c r="OY149" s="1"/>
      <c r="OZ149" s="1"/>
      <c r="PA149" s="1"/>
      <c r="PB149" s="1"/>
      <c r="PC149" s="1"/>
      <c r="PD149" s="1"/>
      <c r="PE149" s="1"/>
      <c r="PF149" s="1"/>
      <c r="PG149" s="1"/>
      <c r="PH149" s="1"/>
      <c r="PI149" s="1"/>
      <c r="PJ149" s="1"/>
      <c r="PK149" s="1"/>
      <c r="PL149" s="1"/>
      <c r="PM149" s="1"/>
      <c r="PN149" s="1"/>
      <c r="PO149" s="1"/>
      <c r="PP149" s="1"/>
      <c r="PQ149" s="1"/>
      <c r="PR149" s="1"/>
      <c r="PS149" s="1"/>
      <c r="PT149" s="1"/>
      <c r="PU149" s="1"/>
      <c r="PV149" s="1"/>
      <c r="PW149" s="1"/>
      <c r="PX149" s="1"/>
      <c r="PY149" s="1"/>
      <c r="PZ149" s="1"/>
      <c r="QA149" s="1"/>
      <c r="QB149" s="1"/>
      <c r="QC149" s="1"/>
      <c r="QD149" s="1"/>
      <c r="QE149" s="1"/>
    </row>
    <row r="150" spans="1:447" ht="15.75" x14ac:dyDescent="0.25">
      <c r="A150" s="121" t="s">
        <v>252</v>
      </c>
      <c r="B150" s="121" t="s">
        <v>245</v>
      </c>
      <c r="C150" s="240"/>
      <c r="D150" s="241"/>
      <c r="E150" s="181">
        <v>286</v>
      </c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>
        <v>256</v>
      </c>
      <c r="X150" s="181"/>
      <c r="Y150" s="181"/>
      <c r="Z150" s="181"/>
      <c r="AA150" s="181"/>
      <c r="AB150" s="181"/>
      <c r="AC150" s="181"/>
      <c r="AD150" s="181" t="s">
        <v>151</v>
      </c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1"/>
      <c r="AY150" s="181"/>
      <c r="AZ150" s="181"/>
      <c r="BA150" s="181"/>
      <c r="BB150" s="181"/>
      <c r="BC150" s="181"/>
      <c r="BD150" s="181"/>
      <c r="BE150" s="181"/>
      <c r="BF150" s="181"/>
      <c r="BG150" s="181"/>
      <c r="BH150" s="181"/>
      <c r="BI150" s="181"/>
      <c r="BJ150" s="181"/>
      <c r="BK150" s="181"/>
      <c r="BL150" s="181"/>
      <c r="BM150" s="181"/>
      <c r="BN150" s="181"/>
      <c r="BO150" s="181"/>
      <c r="BP150" s="97"/>
      <c r="BQ150" s="84">
        <v>0</v>
      </c>
      <c r="BR150" s="84">
        <f>SUM(C150:BM150)</f>
        <v>542</v>
      </c>
      <c r="BS150" s="97">
        <f t="shared" si="5"/>
        <v>542</v>
      </c>
    </row>
    <row r="151" spans="1:447" s="41" customFormat="1" ht="15.75" x14ac:dyDescent="0.25">
      <c r="A151" s="90" t="s">
        <v>177</v>
      </c>
      <c r="B151" s="138" t="s">
        <v>117</v>
      </c>
      <c r="C151" s="242"/>
      <c r="D151" s="243"/>
      <c r="E151" s="70">
        <v>101</v>
      </c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>
        <v>709</v>
      </c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>
        <v>820</v>
      </c>
      <c r="BN151" s="70"/>
      <c r="BO151" s="70"/>
      <c r="BP151" s="90"/>
      <c r="BQ151" s="114">
        <v>0</v>
      </c>
      <c r="BR151" s="73">
        <f>SUM(C151:BM151)</f>
        <v>1630</v>
      </c>
      <c r="BS151" s="90">
        <f t="shared" si="5"/>
        <v>1630</v>
      </c>
      <c r="BT151" s="40"/>
      <c r="BU151" s="40"/>
      <c r="BV151" s="40"/>
      <c r="BW151" s="1"/>
      <c r="BX151" s="1"/>
      <c r="BY151" s="1"/>
      <c r="BZ151" s="40"/>
      <c r="CA151" s="40"/>
      <c r="CB151" s="40"/>
      <c r="CC151" s="40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  <c r="JA151" s="1"/>
      <c r="JB151" s="1"/>
      <c r="JC151" s="1"/>
      <c r="JD151" s="1"/>
      <c r="JE151" s="1"/>
      <c r="JF151" s="1"/>
      <c r="JG151" s="1"/>
      <c r="JH151" s="1"/>
      <c r="JI151" s="1"/>
      <c r="JJ151" s="1"/>
      <c r="JK151" s="1"/>
      <c r="JL151" s="1"/>
      <c r="JM151" s="1"/>
      <c r="JN151" s="1"/>
      <c r="JO151" s="1"/>
      <c r="JP151" s="1"/>
      <c r="JQ151" s="1"/>
      <c r="JR151" s="1"/>
      <c r="JS151" s="1"/>
      <c r="JT151" s="1"/>
      <c r="JU151" s="1"/>
      <c r="JV151" s="1"/>
      <c r="JW151" s="1"/>
      <c r="JX151" s="1"/>
      <c r="JY151" s="1"/>
      <c r="JZ151" s="1"/>
      <c r="KA151" s="1"/>
      <c r="KB151" s="1"/>
      <c r="KC151" s="1"/>
      <c r="KD151" s="1"/>
      <c r="KE151" s="1"/>
      <c r="KF151" s="1"/>
      <c r="KG151" s="1"/>
      <c r="KH151" s="1"/>
      <c r="KI151" s="1"/>
      <c r="KJ151" s="1"/>
      <c r="KK151" s="1"/>
      <c r="KL151" s="1"/>
      <c r="KM151" s="1"/>
      <c r="KN151" s="1"/>
      <c r="KO151" s="1"/>
      <c r="KP151" s="1"/>
      <c r="KQ151" s="1"/>
      <c r="KR151" s="1"/>
      <c r="KS151" s="1"/>
      <c r="KT151" s="1"/>
      <c r="KU151" s="1"/>
      <c r="KV151" s="1"/>
      <c r="KW151" s="1"/>
      <c r="KX151" s="1"/>
      <c r="KY151" s="1"/>
      <c r="KZ151" s="1"/>
      <c r="LA151" s="1"/>
      <c r="LB151" s="1"/>
      <c r="LC151" s="1"/>
      <c r="LD151" s="1"/>
      <c r="LE151" s="1"/>
      <c r="LF151" s="1"/>
      <c r="LG151" s="1"/>
      <c r="LH151" s="1"/>
      <c r="LI151" s="1"/>
      <c r="LJ151" s="1"/>
      <c r="LK151" s="1"/>
      <c r="LL151" s="1"/>
      <c r="LM151" s="1"/>
      <c r="LN151" s="1"/>
      <c r="LO151" s="1"/>
      <c r="LP151" s="1"/>
      <c r="LQ151" s="1"/>
      <c r="LR151" s="1"/>
      <c r="LS151" s="1"/>
      <c r="LT151" s="1"/>
      <c r="LU151" s="1"/>
      <c r="LV151" s="1"/>
      <c r="LW151" s="1"/>
      <c r="LX151" s="1"/>
      <c r="LY151" s="1"/>
      <c r="LZ151" s="1"/>
      <c r="MA151" s="1"/>
      <c r="MB151" s="1"/>
      <c r="MC151" s="1"/>
      <c r="MD151" s="1"/>
      <c r="ME151" s="1"/>
      <c r="MF151" s="1"/>
      <c r="MG151" s="1"/>
      <c r="MH151" s="1"/>
      <c r="MI151" s="1"/>
      <c r="MJ151" s="1"/>
      <c r="MK151" s="1"/>
      <c r="ML151" s="1"/>
      <c r="MM151" s="1"/>
      <c r="MN151" s="1"/>
      <c r="MO151" s="1"/>
      <c r="MP151" s="1"/>
      <c r="MQ151" s="1"/>
      <c r="MR151" s="1"/>
      <c r="MS151" s="1"/>
      <c r="MT151" s="1"/>
      <c r="MU151" s="1"/>
      <c r="MV151" s="1"/>
      <c r="MW151" s="1"/>
      <c r="MX151" s="1"/>
      <c r="MY151" s="1"/>
      <c r="MZ151" s="1"/>
      <c r="NA151" s="1"/>
      <c r="NB151" s="1"/>
      <c r="NC151" s="1"/>
      <c r="ND151" s="1"/>
      <c r="NE151" s="1"/>
      <c r="NF151" s="1"/>
      <c r="NG151" s="1"/>
      <c r="NH151" s="1"/>
      <c r="NI151" s="1"/>
      <c r="NJ151" s="1"/>
      <c r="NK151" s="1"/>
      <c r="NL151" s="1"/>
      <c r="NM151" s="1"/>
      <c r="NN151" s="1"/>
      <c r="NO151" s="1"/>
      <c r="NP151" s="1"/>
      <c r="NQ151" s="1"/>
      <c r="NR151" s="1"/>
      <c r="NS151" s="1"/>
      <c r="NT151" s="1"/>
      <c r="NU151" s="1"/>
      <c r="NV151" s="1"/>
      <c r="NW151" s="1"/>
      <c r="NX151" s="1"/>
      <c r="NY151" s="1"/>
      <c r="NZ151" s="1"/>
      <c r="OA151" s="1"/>
      <c r="OB151" s="1"/>
      <c r="OC151" s="1"/>
      <c r="OD151" s="1"/>
      <c r="OE151" s="1"/>
      <c r="OF151" s="1"/>
      <c r="OG151" s="1"/>
      <c r="OH151" s="1"/>
      <c r="OI151" s="1"/>
      <c r="OJ151" s="1"/>
      <c r="OK151" s="1"/>
      <c r="OL151" s="1"/>
      <c r="OM151" s="1"/>
      <c r="ON151" s="1"/>
      <c r="OO151" s="1"/>
      <c r="OP151" s="1"/>
      <c r="OQ151" s="1"/>
      <c r="OR151" s="1"/>
      <c r="OS151" s="1"/>
      <c r="OT151" s="1"/>
      <c r="OU151" s="1"/>
      <c r="OV151" s="1"/>
      <c r="OW151" s="1"/>
      <c r="OX151" s="1"/>
      <c r="OY151" s="1"/>
      <c r="OZ151" s="1"/>
      <c r="PA151" s="1"/>
      <c r="PB151" s="1"/>
      <c r="PC151" s="1"/>
      <c r="PD151" s="1"/>
      <c r="PE151" s="1"/>
      <c r="PF151" s="1"/>
      <c r="PG151" s="1"/>
      <c r="PH151" s="1"/>
      <c r="PI151" s="1"/>
      <c r="PJ151" s="1"/>
      <c r="PK151" s="1"/>
      <c r="PL151" s="1"/>
      <c r="PM151" s="1"/>
      <c r="PN151" s="1"/>
      <c r="PO151" s="1"/>
      <c r="PP151" s="1"/>
      <c r="PQ151" s="1"/>
      <c r="PR151" s="1"/>
      <c r="PS151" s="1"/>
      <c r="PT151" s="1"/>
      <c r="PU151" s="1"/>
      <c r="PV151" s="1"/>
      <c r="PW151" s="1"/>
      <c r="PX151" s="1"/>
      <c r="PY151" s="1"/>
      <c r="PZ151" s="1"/>
      <c r="QA151" s="1"/>
      <c r="QB151" s="1"/>
      <c r="QC151" s="1"/>
      <c r="QD151" s="1"/>
      <c r="QE151" s="1"/>
    </row>
    <row r="152" spans="1:447" ht="15.75" x14ac:dyDescent="0.25">
      <c r="A152" s="144" t="s">
        <v>193</v>
      </c>
      <c r="B152" s="161" t="s">
        <v>197</v>
      </c>
      <c r="C152" s="163">
        <f>70+70</f>
        <v>140</v>
      </c>
      <c r="D152" s="166"/>
      <c r="E152" s="161">
        <v>82</v>
      </c>
      <c r="F152" s="161"/>
      <c r="G152" s="161"/>
      <c r="H152" s="161"/>
      <c r="I152" s="161"/>
      <c r="J152" s="161"/>
      <c r="K152" s="161"/>
      <c r="L152" s="161"/>
      <c r="M152" s="161"/>
      <c r="N152" s="161"/>
      <c r="O152" s="161">
        <v>20</v>
      </c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  <c r="AB152" s="161"/>
      <c r="AC152" s="161"/>
      <c r="AD152" s="161"/>
      <c r="AE152" s="161"/>
      <c r="AF152" s="161"/>
      <c r="AG152" s="161"/>
      <c r="AH152" s="161"/>
      <c r="AI152" s="161"/>
      <c r="AJ152" s="161"/>
      <c r="AK152" s="161"/>
      <c r="AL152" s="161"/>
      <c r="AM152" s="161"/>
      <c r="AN152" s="161"/>
      <c r="AO152" s="161"/>
      <c r="AP152" s="161"/>
      <c r="AQ152" s="161"/>
      <c r="AR152" s="161"/>
      <c r="AS152" s="161"/>
      <c r="AT152" s="161"/>
      <c r="AU152" s="161"/>
      <c r="AV152" s="161"/>
      <c r="AW152" s="161"/>
      <c r="AX152" s="161"/>
      <c r="AY152" s="161"/>
      <c r="AZ152" s="161"/>
      <c r="BA152" s="161"/>
      <c r="BB152" s="161"/>
      <c r="BC152" s="161"/>
      <c r="BD152" s="161"/>
      <c r="BE152" s="161"/>
      <c r="BF152" s="161"/>
      <c r="BG152" s="161"/>
      <c r="BH152" s="161"/>
      <c r="BI152" s="161"/>
      <c r="BJ152" s="161"/>
      <c r="BK152" s="161"/>
      <c r="BL152" s="161"/>
      <c r="BM152" s="161"/>
      <c r="BN152" s="161"/>
      <c r="BO152" s="161"/>
      <c r="BP152" s="161"/>
      <c r="BQ152" s="97">
        <v>0</v>
      </c>
      <c r="BR152" s="269">
        <f>SUM(C152:BM152)</f>
        <v>242</v>
      </c>
      <c r="BS152" s="97">
        <f t="shared" si="5"/>
        <v>242</v>
      </c>
    </row>
    <row r="153" spans="1:447" ht="15.75" x14ac:dyDescent="0.25">
      <c r="A153" s="97"/>
      <c r="B153" s="121"/>
      <c r="C153" s="97">
        <f t="shared" ref="C153:AH153" si="20">SUM(C3:C152)</f>
        <v>43020</v>
      </c>
      <c r="D153" s="97">
        <f t="shared" si="20"/>
        <v>3436</v>
      </c>
      <c r="E153" s="97">
        <f t="shared" si="20"/>
        <v>8703</v>
      </c>
      <c r="F153" s="97">
        <f t="shared" si="20"/>
        <v>5162</v>
      </c>
      <c r="G153" s="97">
        <f t="shared" si="20"/>
        <v>9297</v>
      </c>
      <c r="H153" s="97">
        <f t="shared" si="20"/>
        <v>2910</v>
      </c>
      <c r="I153" s="97">
        <f t="shared" si="20"/>
        <v>9165</v>
      </c>
      <c r="J153" s="97">
        <f t="shared" si="20"/>
        <v>13826</v>
      </c>
      <c r="K153" s="97">
        <f t="shared" si="20"/>
        <v>11100</v>
      </c>
      <c r="L153" s="97">
        <f t="shared" si="20"/>
        <v>1311</v>
      </c>
      <c r="M153" s="97">
        <f t="shared" si="20"/>
        <v>576</v>
      </c>
      <c r="N153" s="97">
        <f t="shared" si="20"/>
        <v>320</v>
      </c>
      <c r="O153" s="97">
        <f t="shared" si="20"/>
        <v>480</v>
      </c>
      <c r="P153" s="97">
        <f t="shared" si="20"/>
        <v>646</v>
      </c>
      <c r="Q153" s="97">
        <f t="shared" si="20"/>
        <v>6557</v>
      </c>
      <c r="R153" s="97">
        <f t="shared" si="20"/>
        <v>578</v>
      </c>
      <c r="S153" s="97">
        <f t="shared" si="20"/>
        <v>2166</v>
      </c>
      <c r="T153" s="97">
        <f t="shared" si="20"/>
        <v>333</v>
      </c>
      <c r="U153" s="97">
        <f t="shared" si="20"/>
        <v>608</v>
      </c>
      <c r="V153" s="97">
        <f t="shared" si="20"/>
        <v>1512</v>
      </c>
      <c r="W153" s="97">
        <f t="shared" si="20"/>
        <v>7424</v>
      </c>
      <c r="X153" s="97">
        <f t="shared" si="20"/>
        <v>540</v>
      </c>
      <c r="Y153" s="97">
        <f t="shared" si="20"/>
        <v>2938</v>
      </c>
      <c r="Z153" s="97">
        <f t="shared" si="20"/>
        <v>300</v>
      </c>
      <c r="AA153" s="97">
        <f t="shared" si="20"/>
        <v>2220</v>
      </c>
      <c r="AB153" s="97">
        <f t="shared" si="20"/>
        <v>2395</v>
      </c>
      <c r="AC153" s="97">
        <f t="shared" si="20"/>
        <v>440</v>
      </c>
      <c r="AD153" s="97">
        <f t="shared" si="20"/>
        <v>11272</v>
      </c>
      <c r="AE153" s="97">
        <f t="shared" si="20"/>
        <v>128</v>
      </c>
      <c r="AF153" s="97">
        <f t="shared" si="20"/>
        <v>2015</v>
      </c>
      <c r="AG153" s="97">
        <f t="shared" si="20"/>
        <v>2394</v>
      </c>
      <c r="AH153" s="97">
        <f t="shared" si="20"/>
        <v>510</v>
      </c>
      <c r="AI153" s="97">
        <f t="shared" ref="AI153:BM153" si="21">SUM(AI3:AI152)</f>
        <v>2289</v>
      </c>
      <c r="AJ153" s="97">
        <f t="shared" si="21"/>
        <v>608</v>
      </c>
      <c r="AK153" s="97">
        <f t="shared" si="21"/>
        <v>3324</v>
      </c>
      <c r="AL153" s="97">
        <f t="shared" si="21"/>
        <v>1806</v>
      </c>
      <c r="AM153" s="97">
        <f t="shared" si="21"/>
        <v>1026</v>
      </c>
      <c r="AN153" s="97">
        <f t="shared" si="21"/>
        <v>2178</v>
      </c>
      <c r="AO153" s="97">
        <f t="shared" si="21"/>
        <v>1368</v>
      </c>
      <c r="AP153" s="97">
        <f t="shared" si="21"/>
        <v>1688</v>
      </c>
      <c r="AQ153" s="97">
        <f t="shared" si="21"/>
        <v>2938</v>
      </c>
      <c r="AR153" s="97">
        <f t="shared" si="21"/>
        <v>6930</v>
      </c>
      <c r="AS153" s="97">
        <f t="shared" si="21"/>
        <v>1290</v>
      </c>
      <c r="AT153" s="97">
        <f t="shared" si="21"/>
        <v>1014</v>
      </c>
      <c r="AU153" s="97">
        <f t="shared" si="21"/>
        <v>3545</v>
      </c>
      <c r="AV153" s="97">
        <f t="shared" si="21"/>
        <v>625</v>
      </c>
      <c r="AW153" s="97">
        <f t="shared" si="21"/>
        <v>13677</v>
      </c>
      <c r="AX153" s="97">
        <f t="shared" si="21"/>
        <v>1085</v>
      </c>
      <c r="AY153" s="97">
        <f t="shared" si="21"/>
        <v>1334</v>
      </c>
      <c r="AZ153" s="97">
        <f t="shared" si="21"/>
        <v>870</v>
      </c>
      <c r="BA153" s="97">
        <f t="shared" si="21"/>
        <v>1125</v>
      </c>
      <c r="BB153" s="97">
        <f t="shared" si="21"/>
        <v>528</v>
      </c>
      <c r="BC153" s="97">
        <f t="shared" si="21"/>
        <v>2128</v>
      </c>
      <c r="BD153" s="97">
        <f t="shared" si="21"/>
        <v>4680</v>
      </c>
      <c r="BE153" s="97">
        <f t="shared" si="21"/>
        <v>442</v>
      </c>
      <c r="BF153" s="97">
        <f t="shared" si="21"/>
        <v>3780</v>
      </c>
      <c r="BG153" s="97">
        <f t="shared" si="21"/>
        <v>8632</v>
      </c>
      <c r="BH153" s="97">
        <f t="shared" si="21"/>
        <v>660</v>
      </c>
      <c r="BI153" s="97">
        <f t="shared" si="21"/>
        <v>548</v>
      </c>
      <c r="BJ153" s="97">
        <f t="shared" si="21"/>
        <v>484</v>
      </c>
      <c r="BK153" s="97">
        <f t="shared" si="21"/>
        <v>808</v>
      </c>
      <c r="BL153" s="97">
        <f t="shared" si="21"/>
        <v>1736</v>
      </c>
      <c r="BM153" s="97">
        <f t="shared" si="21"/>
        <v>20656</v>
      </c>
      <c r="BN153" s="97"/>
      <c r="BO153" s="97"/>
      <c r="BP153" s="97"/>
      <c r="BQ153" s="97"/>
      <c r="BR153" s="97">
        <f>SUM(BR3:BR152)</f>
        <v>247606</v>
      </c>
      <c r="BS153" s="97">
        <f>SUM(BS3:BS152)</f>
        <v>785215</v>
      </c>
    </row>
    <row r="154" spans="1:447" s="40" customForma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  <c r="IW154" s="1"/>
      <c r="IX154" s="1"/>
      <c r="IY154" s="1"/>
      <c r="IZ154" s="1"/>
      <c r="JA154" s="1"/>
      <c r="JB154" s="1"/>
      <c r="JC154" s="1"/>
      <c r="JD154" s="1"/>
      <c r="JE154" s="1"/>
      <c r="JF154" s="1"/>
      <c r="JG154" s="1"/>
      <c r="JH154" s="1"/>
      <c r="JI154" s="1"/>
      <c r="JJ154" s="1"/>
      <c r="JK154" s="1"/>
      <c r="JL154" s="1"/>
      <c r="JM154" s="1"/>
      <c r="JN154" s="1"/>
      <c r="JO154" s="1"/>
      <c r="JP154" s="1"/>
      <c r="JQ154" s="1"/>
      <c r="JR154" s="1"/>
      <c r="JS154" s="1"/>
      <c r="JT154" s="1"/>
      <c r="JU154" s="1"/>
      <c r="JV154" s="1"/>
      <c r="JW154" s="1"/>
      <c r="JX154" s="1"/>
      <c r="JY154" s="1"/>
      <c r="JZ154" s="1"/>
      <c r="KA154" s="1"/>
      <c r="KB154" s="1"/>
      <c r="KC154" s="1"/>
      <c r="KD154" s="1"/>
      <c r="KE154" s="1"/>
      <c r="KF154" s="1"/>
      <c r="KG154" s="1"/>
      <c r="KH154" s="1"/>
      <c r="KI154" s="1"/>
      <c r="KJ154" s="1"/>
      <c r="KK154" s="1"/>
      <c r="KL154" s="1"/>
      <c r="KM154" s="1"/>
      <c r="KN154" s="1"/>
      <c r="KO154" s="1"/>
      <c r="KP154" s="1"/>
      <c r="KQ154" s="1"/>
      <c r="KR154" s="1"/>
      <c r="KS154" s="1"/>
      <c r="KT154" s="1"/>
      <c r="KU154" s="1"/>
      <c r="KV154" s="1"/>
      <c r="KW154" s="1"/>
      <c r="KX154" s="1"/>
      <c r="KY154" s="1"/>
      <c r="KZ154" s="1"/>
      <c r="LA154" s="1"/>
      <c r="LB154" s="1"/>
      <c r="LC154" s="1"/>
      <c r="LD154" s="1"/>
      <c r="LE154" s="1"/>
      <c r="LF154" s="1"/>
      <c r="LG154" s="1"/>
      <c r="LH154" s="1"/>
      <c r="LI154" s="1"/>
      <c r="LJ154" s="1"/>
      <c r="LK154" s="1"/>
      <c r="LL154" s="1"/>
      <c r="LM154" s="1"/>
      <c r="LN154" s="1"/>
      <c r="LO154" s="1"/>
      <c r="LP154" s="1"/>
      <c r="LQ154" s="1"/>
      <c r="LR154" s="1"/>
      <c r="LS154" s="1"/>
      <c r="LT154" s="1"/>
      <c r="LU154" s="1"/>
      <c r="LV154" s="1"/>
      <c r="LW154" s="1"/>
      <c r="LX154" s="1"/>
      <c r="LY154" s="1"/>
      <c r="LZ154" s="1"/>
      <c r="MA154" s="1"/>
      <c r="MB154" s="1"/>
      <c r="MC154" s="1"/>
      <c r="MD154" s="1"/>
      <c r="ME154" s="1"/>
      <c r="MF154" s="1"/>
      <c r="MG154" s="1"/>
      <c r="MH154" s="1"/>
      <c r="MI154" s="1"/>
      <c r="MJ154" s="1"/>
      <c r="MK154" s="1"/>
      <c r="ML154" s="1"/>
      <c r="MM154" s="1"/>
      <c r="MN154" s="1"/>
      <c r="MO154" s="1"/>
      <c r="MP154" s="1"/>
      <c r="MQ154" s="1"/>
      <c r="MR154" s="1"/>
      <c r="MS154" s="1"/>
      <c r="MT154" s="1"/>
      <c r="MU154" s="1"/>
      <c r="MV154" s="1"/>
      <c r="MW154" s="1"/>
      <c r="MX154" s="1"/>
      <c r="MY154" s="1"/>
      <c r="MZ154" s="1"/>
      <c r="NA154" s="1"/>
      <c r="NB154" s="1"/>
      <c r="NC154" s="1"/>
      <c r="ND154" s="1"/>
      <c r="NE154" s="1"/>
      <c r="NF154" s="1"/>
      <c r="NG154" s="1"/>
      <c r="NH154" s="1"/>
      <c r="NI154" s="1"/>
      <c r="NJ154" s="1"/>
      <c r="NK154" s="1"/>
      <c r="NL154" s="1"/>
      <c r="NM154" s="1"/>
      <c r="NN154" s="1"/>
      <c r="NO154" s="1"/>
      <c r="NP154" s="1"/>
      <c r="NQ154" s="1"/>
      <c r="NR154" s="1"/>
      <c r="NS154" s="1"/>
      <c r="NT154" s="1"/>
      <c r="NU154" s="1"/>
      <c r="NV154" s="1"/>
      <c r="NW154" s="1"/>
      <c r="NX154" s="1"/>
      <c r="NY154" s="1"/>
      <c r="NZ154" s="1"/>
      <c r="OA154" s="1"/>
      <c r="OB154" s="1"/>
      <c r="OC154" s="1"/>
      <c r="OD154" s="1"/>
      <c r="OE154" s="1"/>
      <c r="OF154" s="1"/>
      <c r="OG154" s="1"/>
      <c r="OH154" s="1"/>
      <c r="OI154" s="1"/>
      <c r="OJ154" s="1"/>
      <c r="OK154" s="1"/>
      <c r="OL154" s="1"/>
      <c r="OM154" s="1"/>
      <c r="ON154" s="1"/>
      <c r="OO154" s="1"/>
      <c r="OP154" s="1"/>
      <c r="OQ154" s="1"/>
      <c r="OR154" s="1"/>
      <c r="OS154" s="1"/>
      <c r="OT154" s="1"/>
      <c r="OU154" s="1"/>
      <c r="OV154" s="1"/>
      <c r="OW154" s="1"/>
      <c r="OX154" s="1"/>
      <c r="OY154" s="1"/>
      <c r="OZ154" s="1"/>
      <c r="PA154" s="1"/>
      <c r="PB154" s="1"/>
      <c r="PC154" s="1"/>
      <c r="PD154" s="1"/>
      <c r="PE154" s="1"/>
      <c r="PF154" s="1"/>
      <c r="PG154" s="1"/>
      <c r="PH154" s="1"/>
      <c r="PI154" s="1"/>
      <c r="PJ154" s="1"/>
      <c r="PK154" s="1"/>
      <c r="PL154" s="1"/>
      <c r="PM154" s="1"/>
      <c r="PN154" s="1"/>
      <c r="PO154" s="1"/>
      <c r="PP154" s="1"/>
      <c r="PQ154" s="1"/>
      <c r="PR154" s="1"/>
      <c r="PS154" s="1"/>
      <c r="PT154" s="1"/>
      <c r="PU154" s="1"/>
      <c r="PV154" s="1"/>
      <c r="PW154" s="1"/>
      <c r="PX154" s="1"/>
      <c r="PY154" s="1"/>
      <c r="PZ154" s="1"/>
      <c r="QA154" s="1"/>
      <c r="QB154" s="1"/>
      <c r="QC154" s="1"/>
      <c r="QD154" s="1"/>
      <c r="QE154" s="1"/>
    </row>
    <row r="155" spans="1:447" s="41" customForma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40"/>
      <c r="BY155" s="1"/>
      <c r="BZ155" s="40"/>
      <c r="CA155" s="40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  <c r="IW155" s="1"/>
      <c r="IX155" s="1"/>
      <c r="IY155" s="1"/>
      <c r="IZ155" s="1"/>
      <c r="JA155" s="1"/>
      <c r="JB155" s="1"/>
      <c r="JC155" s="1"/>
      <c r="JD155" s="1"/>
      <c r="JE155" s="1"/>
      <c r="JF155" s="1"/>
      <c r="JG155" s="1"/>
      <c r="JH155" s="1"/>
      <c r="JI155" s="1"/>
      <c r="JJ155" s="1"/>
      <c r="JK155" s="1"/>
      <c r="JL155" s="1"/>
      <c r="JM155" s="1"/>
      <c r="JN155" s="1"/>
      <c r="JO155" s="1"/>
      <c r="JP155" s="1"/>
      <c r="JQ155" s="1"/>
      <c r="JR155" s="1"/>
      <c r="JS155" s="1"/>
      <c r="JT155" s="1"/>
      <c r="JU155" s="1"/>
      <c r="JV155" s="1"/>
      <c r="JW155" s="1"/>
      <c r="JX155" s="1"/>
      <c r="JY155" s="1"/>
      <c r="JZ155" s="1"/>
      <c r="KA155" s="1"/>
      <c r="KB155" s="1"/>
      <c r="KC155" s="1"/>
      <c r="KD155" s="1"/>
      <c r="KE155" s="1"/>
      <c r="KF155" s="1"/>
      <c r="KG155" s="1"/>
      <c r="KH155" s="1"/>
      <c r="KI155" s="1"/>
      <c r="KJ155" s="1"/>
      <c r="KK155" s="1"/>
      <c r="KL155" s="1"/>
      <c r="KM155" s="1"/>
      <c r="KN155" s="1"/>
      <c r="KO155" s="1"/>
      <c r="KP155" s="1"/>
      <c r="KQ155" s="1"/>
      <c r="KR155" s="1"/>
      <c r="KS155" s="1"/>
      <c r="KT155" s="1"/>
      <c r="KU155" s="1"/>
      <c r="KV155" s="1"/>
      <c r="KW155" s="1"/>
      <c r="KX155" s="1"/>
      <c r="KY155" s="1"/>
      <c r="KZ155" s="1"/>
      <c r="LA155" s="1"/>
      <c r="LB155" s="1"/>
      <c r="LC155" s="1"/>
      <c r="LD155" s="1"/>
      <c r="LE155" s="1"/>
      <c r="LF155" s="1"/>
      <c r="LG155" s="1"/>
      <c r="LH155" s="1"/>
      <c r="LI155" s="1"/>
      <c r="LJ155" s="1"/>
      <c r="LK155" s="1"/>
      <c r="LL155" s="1"/>
      <c r="LM155" s="1"/>
      <c r="LN155" s="1"/>
      <c r="LO155" s="1"/>
      <c r="LP155" s="1"/>
      <c r="LQ155" s="1"/>
      <c r="LR155" s="1"/>
      <c r="LS155" s="1"/>
      <c r="LT155" s="1"/>
      <c r="LU155" s="1"/>
      <c r="LV155" s="1"/>
      <c r="LW155" s="1"/>
      <c r="LX155" s="1"/>
      <c r="LY155" s="1"/>
      <c r="LZ155" s="1"/>
      <c r="MA155" s="1"/>
      <c r="MB155" s="1"/>
      <c r="MC155" s="1"/>
      <c r="MD155" s="1"/>
      <c r="ME155" s="1"/>
      <c r="MF155" s="1"/>
      <c r="MG155" s="1"/>
      <c r="MH155" s="1"/>
      <c r="MI155" s="1"/>
      <c r="MJ155" s="1"/>
      <c r="MK155" s="1"/>
      <c r="ML155" s="1"/>
      <c r="MM155" s="1"/>
      <c r="MN155" s="1"/>
      <c r="MO155" s="1"/>
      <c r="MP155" s="1"/>
      <c r="MQ155" s="1"/>
      <c r="MR155" s="1"/>
      <c r="MS155" s="1"/>
      <c r="MT155" s="1"/>
      <c r="MU155" s="1"/>
      <c r="MV155" s="1"/>
      <c r="MW155" s="1"/>
      <c r="MX155" s="1"/>
      <c r="MY155" s="1"/>
      <c r="MZ155" s="1"/>
      <c r="NA155" s="1"/>
      <c r="NB155" s="1"/>
      <c r="NC155" s="1"/>
      <c r="ND155" s="1"/>
      <c r="NE155" s="1"/>
      <c r="NF155" s="1"/>
      <c r="NG155" s="1"/>
      <c r="NH155" s="1"/>
      <c r="NI155" s="1"/>
      <c r="NJ155" s="1"/>
      <c r="NK155" s="1"/>
      <c r="NL155" s="1"/>
      <c r="NM155" s="1"/>
      <c r="NN155" s="1"/>
      <c r="NO155" s="1"/>
      <c r="NP155" s="1"/>
      <c r="NQ155" s="1"/>
      <c r="NR155" s="1"/>
      <c r="NS155" s="1"/>
      <c r="NT155" s="1"/>
      <c r="NU155" s="1"/>
      <c r="NV155" s="1"/>
      <c r="NW155" s="1"/>
      <c r="NX155" s="1"/>
      <c r="NY155" s="1"/>
      <c r="NZ155" s="1"/>
      <c r="OA155" s="1"/>
      <c r="OB155" s="1"/>
      <c r="OC155" s="1"/>
      <c r="OD155" s="1"/>
      <c r="OE155" s="1"/>
      <c r="OF155" s="1"/>
      <c r="OG155" s="1"/>
      <c r="OH155" s="1"/>
      <c r="OI155" s="1"/>
      <c r="OJ155" s="1"/>
      <c r="OK155" s="1"/>
      <c r="OL155" s="1"/>
      <c r="OM155" s="1"/>
      <c r="ON155" s="1"/>
      <c r="OO155" s="1"/>
      <c r="OP155" s="1"/>
      <c r="OQ155" s="1"/>
      <c r="OR155" s="1"/>
      <c r="OS155" s="1"/>
      <c r="OT155" s="1"/>
      <c r="OU155" s="1"/>
      <c r="OV155" s="1"/>
      <c r="OW155" s="1"/>
      <c r="OX155" s="1"/>
      <c r="OY155" s="1"/>
      <c r="OZ155" s="1"/>
      <c r="PA155" s="1"/>
      <c r="PB155" s="1"/>
      <c r="PC155" s="1"/>
      <c r="PD155" s="1"/>
      <c r="PE155" s="1"/>
      <c r="PF155" s="1"/>
      <c r="PG155" s="1"/>
      <c r="PH155" s="1"/>
      <c r="PI155" s="1"/>
      <c r="PJ155" s="1"/>
      <c r="PK155" s="1"/>
      <c r="PL155" s="1"/>
      <c r="PM155" s="1"/>
      <c r="PN155" s="1"/>
      <c r="PO155" s="1"/>
      <c r="PP155" s="1"/>
      <c r="PQ155" s="1"/>
      <c r="PR155" s="1"/>
      <c r="PS155" s="1"/>
      <c r="PT155" s="1"/>
      <c r="PU155" s="1"/>
      <c r="PV155" s="1"/>
      <c r="PW155" s="1"/>
      <c r="PX155" s="1"/>
      <c r="PY155" s="1"/>
      <c r="PZ155" s="1"/>
      <c r="QA155" s="1"/>
      <c r="QB155" s="1"/>
      <c r="QC155" s="1"/>
      <c r="QD155" s="1"/>
      <c r="QE155" s="1"/>
    </row>
    <row r="156" spans="1:447" s="40" customForma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447" x14ac:dyDescent="0.25">
      <c r="CC157" s="40"/>
      <c r="CD157" s="40"/>
    </row>
  </sheetData>
  <sheetProtection algorithmName="SHA-512" hashValue="BipYs+R7z3M1t/Rkqkd2OQZmPari27uy1gUl1MNuz610mzQ2Bvb3O/mrqmVK65A5fwpBBSgLoRADg/kyO314xQ==" saltValue="j0GD9pcwSFm8FbyK6NEzmg==" spinCount="100000" sheet="1" objects="1" scenarios="1"/>
  <mergeCells count="5">
    <mergeCell ref="I1:K1"/>
    <mergeCell ref="BS1:BS2"/>
    <mergeCell ref="L1:BM1"/>
    <mergeCell ref="BN1:BR1"/>
    <mergeCell ref="D1:H1"/>
  </mergeCells>
  <hyperlinks>
    <hyperlink ref="B123" r:id="rId1" display="http://www.combatvet.org/members/showMember.asp?LID=8171" xr:uid="{00000000-0004-0000-0100-000000000000}"/>
  </hyperlinks>
  <pageMargins left="0.45" right="0.45" top="0.75" bottom="0.75" header="0.3" footer="0.3"/>
  <pageSetup paperSize="3" scale="43" fitToHeight="0" orientation="landscape" r:id="rId2"/>
  <headerFooter>
    <oddHeader>&amp;LCVMA Chapter 27-3&amp;CROAD WARRIOR MILEAGE TRACKING&amp;R&amp;D</oddHeader>
  </headerFooter>
  <ignoredErrors>
    <ignoredError sqref="BR3 BR9 BR12 BR19:BR20 BR27:BR29 BR33 BR35 BR38 BR108 BR124 BR127 BR129 BR5:BR6" formulaRange="1"/>
    <ignoredError sqref="BR142 AJ1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62"/>
  <sheetViews>
    <sheetView tabSelected="1" topLeftCell="B73" zoomScale="70" zoomScaleNormal="70" workbookViewId="0">
      <selection activeCell="U95" sqref="U95"/>
    </sheetView>
  </sheetViews>
  <sheetFormatPr defaultColWidth="15.140625" defaultRowHeight="15" customHeight="1" x14ac:dyDescent="0.25"/>
  <cols>
    <col min="1" max="1" width="11" style="17" customWidth="1"/>
    <col min="2" max="2" width="37.7109375" style="18" bestFit="1" customWidth="1"/>
    <col min="3" max="4" width="10.5703125" style="38" bestFit="1" customWidth="1"/>
    <col min="5" max="5" width="9.5703125" style="12" bestFit="1" customWidth="1"/>
    <col min="6" max="6" width="10.28515625" style="12" bestFit="1" customWidth="1"/>
    <col min="7" max="7" width="16.140625" style="12" customWidth="1"/>
    <col min="8" max="8" width="13.28515625" style="37" customWidth="1"/>
    <col min="9" max="9" width="10.28515625" style="12" customWidth="1"/>
    <col min="10" max="10" width="8.28515625" style="12" bestFit="1" customWidth="1"/>
    <col min="11" max="13" width="8.5703125" style="12" customWidth="1"/>
    <col min="14" max="14" width="19" style="12" bestFit="1" customWidth="1"/>
    <col min="15" max="15" width="11.7109375" style="12" customWidth="1"/>
    <col min="16" max="16" width="18" style="12" bestFit="1" customWidth="1"/>
    <col min="17" max="17" width="13.28515625" style="37" customWidth="1"/>
    <col min="18" max="18" width="12.28515625" style="12" customWidth="1"/>
    <col min="19" max="19" width="11.140625" style="12" customWidth="1"/>
    <col min="20" max="16384" width="15.140625" style="12"/>
  </cols>
  <sheetData>
    <row r="1" spans="1:19" ht="15.75" customHeight="1" thickBot="1" x14ac:dyDescent="0.3">
      <c r="C1" s="18"/>
      <c r="D1" s="576"/>
      <c r="E1" s="576"/>
      <c r="F1" s="576"/>
      <c r="G1" s="576"/>
      <c r="H1" s="576"/>
      <c r="I1" s="576"/>
      <c r="J1" s="576"/>
      <c r="K1" s="576"/>
      <c r="L1" s="576"/>
      <c r="M1" s="576"/>
      <c r="O1" s="567" t="s">
        <v>114</v>
      </c>
      <c r="P1" s="568"/>
      <c r="Q1" s="569"/>
      <c r="R1" s="569"/>
      <c r="S1" s="569"/>
    </row>
    <row r="2" spans="1:19" ht="30.75" customHeight="1" thickBot="1" x14ac:dyDescent="0.3">
      <c r="A2" s="572" t="s">
        <v>1</v>
      </c>
      <c r="B2" s="574" t="s">
        <v>2</v>
      </c>
      <c r="C2" s="68"/>
      <c r="D2" s="577"/>
      <c r="E2" s="577"/>
      <c r="F2" s="578"/>
      <c r="G2" s="579" t="s">
        <v>3</v>
      </c>
      <c r="H2" s="580"/>
      <c r="I2" s="581" t="s">
        <v>4</v>
      </c>
      <c r="J2" s="576"/>
      <c r="K2" s="576"/>
      <c r="L2" s="576"/>
      <c r="M2" s="582"/>
      <c r="N2" s="307" t="s">
        <v>115</v>
      </c>
      <c r="O2" s="570" t="s">
        <v>108</v>
      </c>
      <c r="P2" s="570"/>
      <c r="Q2" s="571"/>
      <c r="R2" s="571"/>
      <c r="S2" s="571"/>
    </row>
    <row r="3" spans="1:19" ht="15.75" customHeight="1" x14ac:dyDescent="0.25">
      <c r="A3" s="573"/>
      <c r="B3" s="575"/>
      <c r="C3" s="337" t="s">
        <v>16</v>
      </c>
      <c r="D3" s="337" t="s">
        <v>17</v>
      </c>
      <c r="E3" s="338" t="s">
        <v>18</v>
      </c>
      <c r="F3" s="338" t="s">
        <v>19</v>
      </c>
      <c r="G3" s="339">
        <v>1</v>
      </c>
      <c r="H3" s="340">
        <v>2</v>
      </c>
      <c r="I3" s="341" t="s">
        <v>188</v>
      </c>
      <c r="J3" s="339" t="s">
        <v>189</v>
      </c>
      <c r="K3" s="342" t="s">
        <v>190</v>
      </c>
      <c r="L3" s="342" t="s">
        <v>191</v>
      </c>
      <c r="M3" s="342" t="s">
        <v>192</v>
      </c>
      <c r="N3" s="343" t="s">
        <v>116</v>
      </c>
      <c r="O3" s="341">
        <v>1</v>
      </c>
      <c r="P3" s="342">
        <v>2</v>
      </c>
      <c r="Q3" s="339">
        <v>2</v>
      </c>
      <c r="R3" s="339">
        <v>3</v>
      </c>
      <c r="S3" s="342">
        <v>4</v>
      </c>
    </row>
    <row r="4" spans="1:19" ht="14.25" customHeight="1" x14ac:dyDescent="0.25">
      <c r="A4" s="35" t="s">
        <v>20</v>
      </c>
      <c r="B4" s="4" t="str">
        <f>HYPERLINK("http://www.combatvet.org/members/showMember.asp?LID=3390","Roger ""Tazz"" Higginbotham")</f>
        <v>Roger "Tazz" Higginbotham</v>
      </c>
      <c r="C4" s="71">
        <v>43109</v>
      </c>
      <c r="D4" s="140">
        <v>43193</v>
      </c>
      <c r="E4" s="28">
        <v>43292</v>
      </c>
      <c r="F4" s="24">
        <v>43375</v>
      </c>
      <c r="G4" s="262" t="s">
        <v>328</v>
      </c>
      <c r="H4" s="13"/>
      <c r="I4" s="4"/>
      <c r="J4" s="4"/>
      <c r="K4" s="4"/>
      <c r="L4" s="4" t="s">
        <v>378</v>
      </c>
      <c r="M4" s="4"/>
      <c r="N4" s="364"/>
      <c r="O4" s="256"/>
      <c r="P4" s="256"/>
      <c r="Q4" s="62"/>
      <c r="R4" s="32"/>
      <c r="S4" s="4"/>
    </row>
    <row r="5" spans="1:19" ht="14.25" customHeight="1" x14ac:dyDescent="0.25">
      <c r="A5" s="34" t="s">
        <v>21</v>
      </c>
      <c r="B5" s="3" t="s">
        <v>22</v>
      </c>
      <c r="C5" s="159">
        <v>43109</v>
      </c>
      <c r="D5" s="123"/>
      <c r="E5" s="29"/>
      <c r="F5" s="29"/>
      <c r="G5" s="261" t="s">
        <v>328</v>
      </c>
      <c r="H5" s="15"/>
      <c r="I5" s="5"/>
      <c r="J5" s="5"/>
      <c r="K5" s="5"/>
      <c r="L5" s="5"/>
      <c r="M5" s="5"/>
      <c r="N5" s="365"/>
      <c r="O5" s="255"/>
      <c r="P5" s="255"/>
      <c r="Q5" s="65"/>
      <c r="R5" s="5"/>
      <c r="S5" s="5"/>
    </row>
    <row r="6" spans="1:19" ht="14.25" customHeight="1" x14ac:dyDescent="0.25">
      <c r="A6" s="35" t="s">
        <v>25</v>
      </c>
      <c r="B6" s="4" t="str">
        <f>HYPERLINK("http://www.combatvet.org/members/showMember.asp?LID=8083","Robbie ""Ghost Rider"" Williams")</f>
        <v>Robbie "Ghost Rider" Williams</v>
      </c>
      <c r="C6" s="264"/>
      <c r="D6" s="90"/>
      <c r="E6" s="28"/>
      <c r="F6" s="28"/>
      <c r="G6" s="262"/>
      <c r="H6" s="13"/>
      <c r="I6" s="4"/>
      <c r="J6" s="4"/>
      <c r="K6" s="4"/>
      <c r="L6" s="4"/>
      <c r="M6" s="4"/>
      <c r="N6" s="364" t="s">
        <v>396</v>
      </c>
      <c r="O6" s="256"/>
      <c r="P6" s="256"/>
      <c r="Q6" s="62"/>
      <c r="R6" s="4"/>
      <c r="S6" s="4"/>
    </row>
    <row r="7" spans="1:19" ht="14.25" customHeight="1" x14ac:dyDescent="0.25">
      <c r="A7" s="34" t="s">
        <v>26</v>
      </c>
      <c r="B7" s="5" t="str">
        <f>HYPERLINK("http://www.combatvet.org/members/showMember.asp?LID=8170","Jay ""Boof"" Beauvais")</f>
        <v>Jay "Boof" Beauvais</v>
      </c>
      <c r="C7" s="122">
        <v>43137</v>
      </c>
      <c r="D7" s="123">
        <v>43193</v>
      </c>
      <c r="E7" s="29">
        <v>43292</v>
      </c>
      <c r="F7" s="26">
        <v>43375</v>
      </c>
      <c r="G7" s="261"/>
      <c r="H7" s="15"/>
      <c r="I7" s="5"/>
      <c r="J7" s="5"/>
      <c r="K7" s="5"/>
      <c r="L7" s="5"/>
      <c r="M7" s="5"/>
      <c r="N7" s="365"/>
      <c r="O7" s="255"/>
      <c r="P7" s="255"/>
      <c r="Q7" s="65"/>
      <c r="R7" s="5"/>
      <c r="S7" s="5"/>
    </row>
    <row r="8" spans="1:19" ht="14.25" customHeight="1" x14ac:dyDescent="0.25">
      <c r="A8" s="35" t="s">
        <v>27</v>
      </c>
      <c r="B8" s="4" t="str">
        <f>HYPERLINK("http://www.combatvet.org/members/showMember.asp?LID=8194","Benjamin ""CircleX"" Amice")</f>
        <v>Benjamin "CircleX" Amice</v>
      </c>
      <c r="C8" s="264">
        <v>43165</v>
      </c>
      <c r="D8" s="140"/>
      <c r="E8" s="28"/>
      <c r="F8" s="28"/>
      <c r="G8" s="262" t="s">
        <v>328</v>
      </c>
      <c r="H8" s="13"/>
      <c r="I8" s="4"/>
      <c r="J8" s="4"/>
      <c r="K8" s="4"/>
      <c r="L8" s="4"/>
      <c r="M8" s="4"/>
      <c r="N8" s="364"/>
      <c r="O8" s="256"/>
      <c r="P8" s="256"/>
      <c r="Q8" s="62"/>
      <c r="R8" s="4"/>
      <c r="S8" s="4"/>
    </row>
    <row r="9" spans="1:19" ht="14.25" customHeight="1" x14ac:dyDescent="0.25">
      <c r="A9" s="34" t="s">
        <v>29</v>
      </c>
      <c r="B9" s="5" t="str">
        <f>HYPERLINK("http://www.combatvet.org/members/showMember.asp?LID=8941","Marcus ""Cyclone"" Smoot")</f>
        <v>Marcus "Cyclone" Smoot</v>
      </c>
      <c r="C9" s="122"/>
      <c r="D9" s="123"/>
      <c r="E9" s="29"/>
      <c r="F9" s="29"/>
      <c r="G9" s="261"/>
      <c r="H9" s="15"/>
      <c r="I9" s="5"/>
      <c r="J9" s="5"/>
      <c r="K9" s="5"/>
      <c r="L9" s="5"/>
      <c r="M9" s="5"/>
      <c r="N9" s="365" t="s">
        <v>396</v>
      </c>
      <c r="O9" s="255"/>
      <c r="P9" s="255"/>
      <c r="Q9" s="65"/>
      <c r="R9" s="5"/>
      <c r="S9" s="5"/>
    </row>
    <row r="10" spans="1:19" ht="14.25" customHeight="1" x14ac:dyDescent="0.25">
      <c r="A10" s="35" t="s">
        <v>30</v>
      </c>
      <c r="B10" s="4" t="str">
        <f>HYPERLINK("http://www.combatvet.org/members/showMember.asp?LID=9396","Paul ""Small"" CYR")</f>
        <v>Paul "Small" CYR</v>
      </c>
      <c r="C10" s="264"/>
      <c r="D10" s="140"/>
      <c r="E10" s="28"/>
      <c r="F10" s="28">
        <v>43438</v>
      </c>
      <c r="G10" s="262"/>
      <c r="H10" s="13"/>
      <c r="I10" s="4"/>
      <c r="J10" s="4"/>
      <c r="K10" s="4"/>
      <c r="L10" s="4"/>
      <c r="M10" s="4"/>
      <c r="N10" s="364"/>
      <c r="O10" s="256"/>
      <c r="P10" s="256"/>
      <c r="Q10" s="62"/>
      <c r="R10" s="4"/>
      <c r="S10" s="4"/>
    </row>
    <row r="11" spans="1:19" ht="14.25" customHeight="1" x14ac:dyDescent="0.25">
      <c r="A11" s="34" t="s">
        <v>31</v>
      </c>
      <c r="B11" s="5" t="str">
        <f>HYPERLINK("http://www.combatvet.org/members/showMember.asp?LID=9416","Scott ""Big Dawg"" Johnson")</f>
        <v>Scott "Big Dawg" Johnson</v>
      </c>
      <c r="C11" s="122">
        <v>43109</v>
      </c>
      <c r="D11" s="123">
        <v>43193</v>
      </c>
      <c r="E11" s="29">
        <v>43292</v>
      </c>
      <c r="F11" s="26">
        <v>43375</v>
      </c>
      <c r="G11" s="261" t="s">
        <v>328</v>
      </c>
      <c r="H11" s="15"/>
      <c r="I11" s="5"/>
      <c r="J11" s="5"/>
      <c r="K11" s="5"/>
      <c r="L11" s="5"/>
      <c r="M11" s="5"/>
      <c r="N11" s="365"/>
      <c r="O11" s="255"/>
      <c r="P11" s="255"/>
      <c r="Q11" s="65"/>
      <c r="R11" s="5"/>
      <c r="S11" s="5"/>
    </row>
    <row r="12" spans="1:19" ht="14.25" customHeight="1" x14ac:dyDescent="0.25">
      <c r="A12" s="35" t="s">
        <v>32</v>
      </c>
      <c r="B12" s="4" t="str">
        <f>HYPERLINK("http://www.combatvet.org/members/showMember.asp?LID=9586","Michael ""cordless"" geci")</f>
        <v>Michael "cordless" geci</v>
      </c>
      <c r="C12" s="264"/>
      <c r="D12" s="140"/>
      <c r="E12" s="28"/>
      <c r="F12" s="28"/>
      <c r="G12" s="262"/>
      <c r="H12" s="13"/>
      <c r="I12" s="4"/>
      <c r="J12" s="4"/>
      <c r="K12" s="4"/>
      <c r="L12" s="4"/>
      <c r="M12" s="4"/>
      <c r="N12" s="364" t="s">
        <v>396</v>
      </c>
      <c r="O12" s="256"/>
      <c r="P12" s="256"/>
      <c r="Q12" s="62"/>
      <c r="R12" s="4"/>
      <c r="S12" s="4"/>
    </row>
    <row r="13" spans="1:19" ht="14.25" customHeight="1" x14ac:dyDescent="0.25">
      <c r="A13" s="34" t="s">
        <v>33</v>
      </c>
      <c r="B13" s="5" t="str">
        <f>HYPERLINK("http://www.combatvet.org/members/showMember.asp?LID=9592","Ronald ""Hellraiser"" chipper")</f>
        <v>Ronald "Hellraiser" chipper</v>
      </c>
      <c r="C13" s="122"/>
      <c r="D13" s="97"/>
      <c r="E13" s="29"/>
      <c r="F13" s="29"/>
      <c r="G13" s="261"/>
      <c r="H13" s="15"/>
      <c r="I13" s="5"/>
      <c r="J13" s="5"/>
      <c r="K13" s="5"/>
      <c r="L13" s="5"/>
      <c r="M13" s="5"/>
      <c r="N13" s="365" t="s">
        <v>396</v>
      </c>
      <c r="O13" s="255"/>
      <c r="P13" s="255"/>
      <c r="Q13" s="65"/>
      <c r="R13" s="5"/>
      <c r="S13" s="5"/>
    </row>
    <row r="14" spans="1:19" ht="14.25" customHeight="1" x14ac:dyDescent="0.25">
      <c r="A14" s="35" t="s">
        <v>34</v>
      </c>
      <c r="B14" s="4" t="str">
        <f>HYPERLINK("http://www.combatvet.org/members/showMember.asp?LID=9593","mathew ""Jedi"" baumgarten")</f>
        <v>mathew "Jedi" baumgarten</v>
      </c>
      <c r="C14" s="264">
        <v>43109</v>
      </c>
      <c r="D14" s="140">
        <v>43193</v>
      </c>
      <c r="E14" s="28">
        <v>43292</v>
      </c>
      <c r="F14" s="24">
        <v>43375</v>
      </c>
      <c r="G14" s="262" t="s">
        <v>328</v>
      </c>
      <c r="H14" s="13" t="s">
        <v>329</v>
      </c>
      <c r="I14" s="4"/>
      <c r="J14" s="344"/>
      <c r="K14" s="4"/>
      <c r="L14" s="4" t="s">
        <v>378</v>
      </c>
      <c r="M14" s="4"/>
      <c r="N14" s="364"/>
      <c r="O14" s="256" t="s">
        <v>337</v>
      </c>
      <c r="P14" s="256" t="s">
        <v>344</v>
      </c>
      <c r="Q14" s="62"/>
      <c r="R14" s="4"/>
      <c r="S14" s="4"/>
    </row>
    <row r="15" spans="1:19" ht="14.25" customHeight="1" x14ac:dyDescent="0.25">
      <c r="A15" s="34" t="s">
        <v>35</v>
      </c>
      <c r="B15" s="5" t="str">
        <f>HYPERLINK("http://www.combatvet.org/members/showMember.asp?LID=9891","Donald ""ArmyDonnie"" Sprouse Sr")</f>
        <v>Donald "ArmyDonnie" Sprouse Sr</v>
      </c>
      <c r="C15" s="122">
        <v>43109</v>
      </c>
      <c r="D15" s="123">
        <v>43193</v>
      </c>
      <c r="E15" s="29">
        <v>43292</v>
      </c>
      <c r="F15" s="29"/>
      <c r="G15" s="261" t="s">
        <v>328</v>
      </c>
      <c r="H15" s="15"/>
      <c r="I15" s="5"/>
      <c r="J15" s="5"/>
      <c r="K15" s="5"/>
      <c r="L15" s="5"/>
      <c r="M15" s="5"/>
      <c r="N15" s="365"/>
      <c r="O15" s="255"/>
      <c r="P15" s="255"/>
      <c r="Q15" s="65"/>
      <c r="R15" s="5"/>
      <c r="S15" s="5"/>
    </row>
    <row r="16" spans="1:19" ht="14.25" customHeight="1" x14ac:dyDescent="0.25">
      <c r="A16" s="35" t="s">
        <v>36</v>
      </c>
      <c r="B16" s="4" t="str">
        <f>HYPERLINK("http://www.combatvet.org/members/showMember.asp?LID=10224","jeffrey ""Stretch"" Scott")</f>
        <v>jeffrey "Stretch" Scott</v>
      </c>
      <c r="C16" s="264">
        <v>43109</v>
      </c>
      <c r="D16" s="140"/>
      <c r="E16" s="28"/>
      <c r="F16" s="28">
        <v>43438</v>
      </c>
      <c r="G16" s="262" t="s">
        <v>328</v>
      </c>
      <c r="H16" s="13"/>
      <c r="I16" s="4"/>
      <c r="J16" s="4"/>
      <c r="K16" s="4"/>
      <c r="L16" s="4"/>
      <c r="M16" s="4"/>
      <c r="N16" s="364"/>
      <c r="O16" s="256"/>
      <c r="P16" s="256"/>
      <c r="Q16" s="62"/>
      <c r="R16" s="4"/>
      <c r="S16" s="4"/>
    </row>
    <row r="17" spans="1:19" ht="14.25" customHeight="1" x14ac:dyDescent="0.25">
      <c r="A17" s="34" t="s">
        <v>37</v>
      </c>
      <c r="B17" s="5" t="s">
        <v>130</v>
      </c>
      <c r="C17" s="122">
        <v>43109</v>
      </c>
      <c r="D17" s="123">
        <v>43193</v>
      </c>
      <c r="E17" s="29">
        <v>43292</v>
      </c>
      <c r="F17" s="26">
        <v>43375</v>
      </c>
      <c r="G17" s="261" t="s">
        <v>328</v>
      </c>
      <c r="H17" s="15"/>
      <c r="I17" s="5"/>
      <c r="J17" s="5"/>
      <c r="K17" s="5"/>
      <c r="L17" s="5"/>
      <c r="M17" s="5"/>
      <c r="N17" s="365"/>
      <c r="O17" s="255"/>
      <c r="P17" s="255"/>
      <c r="Q17" s="65"/>
      <c r="R17" s="33"/>
      <c r="S17" s="5"/>
    </row>
    <row r="18" spans="1:19" ht="14.25" customHeight="1" x14ac:dyDescent="0.25">
      <c r="A18" s="35" t="s">
        <v>38</v>
      </c>
      <c r="B18" s="4" t="str">
        <f>HYPERLINK("http://www.combatvet.org/members/showMember.asp?LID=10560","Christopher ""Joker"" Mitchell")</f>
        <v>Christopher "Joker" Mitchell</v>
      </c>
      <c r="C18" s="264">
        <v>43109</v>
      </c>
      <c r="D18" s="140">
        <v>43221</v>
      </c>
      <c r="E18" s="28">
        <v>43319</v>
      </c>
      <c r="F18" s="28">
        <v>104069</v>
      </c>
      <c r="G18" s="262" t="s">
        <v>328</v>
      </c>
      <c r="H18" s="13"/>
      <c r="I18" s="4"/>
      <c r="J18" s="4"/>
      <c r="K18" s="4"/>
      <c r="L18" s="4" t="s">
        <v>378</v>
      </c>
      <c r="M18" s="4"/>
      <c r="N18" s="364"/>
      <c r="O18" s="256"/>
      <c r="P18" s="256"/>
      <c r="Q18" s="62"/>
      <c r="R18" s="32"/>
      <c r="S18" s="4"/>
    </row>
    <row r="19" spans="1:19" ht="14.25" customHeight="1" x14ac:dyDescent="0.25">
      <c r="A19" s="34" t="s">
        <v>39</v>
      </c>
      <c r="B19" s="5" t="str">
        <f>HYPERLINK("http://www.combatvet.org/members/showMember.asp?LID=10801","Michael ""Mr Lezo"" Lilly")</f>
        <v>Michael "Mr Lezo" Lilly</v>
      </c>
      <c r="C19" s="122"/>
      <c r="D19" s="97"/>
      <c r="E19" s="29">
        <v>43292</v>
      </c>
      <c r="F19" s="29"/>
      <c r="G19" s="261"/>
      <c r="H19" s="15"/>
      <c r="I19" s="5"/>
      <c r="J19" s="5"/>
      <c r="K19" s="5"/>
      <c r="L19" s="5"/>
      <c r="M19" s="5"/>
      <c r="N19" s="365"/>
      <c r="O19" s="255"/>
      <c r="P19" s="255"/>
      <c r="Q19" s="65"/>
      <c r="R19" s="5"/>
      <c r="S19" s="5"/>
    </row>
    <row r="20" spans="1:19" ht="14.25" customHeight="1" x14ac:dyDescent="0.25">
      <c r="A20" s="35" t="s">
        <v>40</v>
      </c>
      <c r="B20" s="4" t="str">
        <f>HYPERLINK("http://www.combatvet.org/members/showMember.asp?LID=10802","Richard ""Montana"" Prekker")</f>
        <v>Richard "Montana" Prekker</v>
      </c>
      <c r="C20" s="264">
        <v>43109</v>
      </c>
      <c r="D20" s="140">
        <v>43221</v>
      </c>
      <c r="E20" s="28"/>
      <c r="F20" s="24">
        <v>43375</v>
      </c>
      <c r="G20" s="262"/>
      <c r="H20" s="13"/>
      <c r="I20" s="4"/>
      <c r="J20" s="4"/>
      <c r="K20" s="4"/>
      <c r="L20" s="4"/>
      <c r="M20" s="4"/>
      <c r="N20" s="364"/>
      <c r="O20" s="256"/>
      <c r="P20" s="256"/>
      <c r="Q20" s="62"/>
      <c r="R20" s="4"/>
      <c r="S20" s="4"/>
    </row>
    <row r="21" spans="1:19" ht="14.25" customHeight="1" x14ac:dyDescent="0.25">
      <c r="A21" s="34" t="s">
        <v>41</v>
      </c>
      <c r="B21" s="5" t="str">
        <f>HYPERLINK("http://www.combatvet.org/members/showMember.asp?LID=11701","Kelly ""Thumper"" Hinnant")</f>
        <v>Kelly "Thumper" Hinnant</v>
      </c>
      <c r="C21" s="122">
        <v>43109</v>
      </c>
      <c r="D21" s="123">
        <v>43221</v>
      </c>
      <c r="E21" s="29">
        <v>43292</v>
      </c>
      <c r="F21" s="26">
        <v>43375</v>
      </c>
      <c r="G21" s="261" t="s">
        <v>328</v>
      </c>
      <c r="H21" s="65" t="s">
        <v>344</v>
      </c>
      <c r="I21" s="5"/>
      <c r="J21" s="5"/>
      <c r="K21" s="5"/>
      <c r="L21" s="5" t="s">
        <v>378</v>
      </c>
      <c r="M21" s="5"/>
      <c r="N21" s="365"/>
      <c r="O21" s="255" t="s">
        <v>337</v>
      </c>
      <c r="P21" s="255" t="s">
        <v>368</v>
      </c>
      <c r="Q21" s="33"/>
      <c r="R21" s="5"/>
      <c r="S21" s="5"/>
    </row>
    <row r="22" spans="1:19" ht="14.25" customHeight="1" x14ac:dyDescent="0.25">
      <c r="A22" s="35" t="s">
        <v>42</v>
      </c>
      <c r="B22" s="4" t="str">
        <f>HYPERLINK("http://www.combatvet.org/members/showMember.asp?LID=11765","Nathan ""Ammo Dawg"" Gibson")</f>
        <v>Nathan "Ammo Dawg" Gibson</v>
      </c>
      <c r="C22" s="264">
        <v>43109</v>
      </c>
      <c r="D22" s="140">
        <v>43193</v>
      </c>
      <c r="E22" s="28">
        <v>43292</v>
      </c>
      <c r="F22" s="24">
        <v>43375</v>
      </c>
      <c r="G22" s="262" t="s">
        <v>328</v>
      </c>
      <c r="H22" s="62" t="s">
        <v>329</v>
      </c>
      <c r="I22" s="4" t="s">
        <v>43</v>
      </c>
      <c r="J22" s="4"/>
      <c r="K22" s="4"/>
      <c r="L22" s="4" t="s">
        <v>378</v>
      </c>
      <c r="M22" s="4"/>
      <c r="N22" s="364"/>
      <c r="O22" s="256" t="s">
        <v>344</v>
      </c>
      <c r="P22" s="256" t="s">
        <v>368</v>
      </c>
      <c r="Q22" s="361" t="s">
        <v>393</v>
      </c>
      <c r="R22" s="4"/>
      <c r="S22" s="4"/>
    </row>
    <row r="23" spans="1:19" ht="14.25" customHeight="1" x14ac:dyDescent="0.25">
      <c r="A23" s="34" t="s">
        <v>45</v>
      </c>
      <c r="B23" s="5" t="str">
        <f>HYPERLINK("http://www.combatvet.org/members/showMember.asp?LID=12734","Gerald ""Deer Smacker"" Thomas")</f>
        <v>Gerald "Deer Smacker" Thomas</v>
      </c>
      <c r="C23" s="500">
        <v>43137</v>
      </c>
      <c r="D23" s="123">
        <v>43221</v>
      </c>
      <c r="E23" s="29">
        <v>43292</v>
      </c>
      <c r="F23" s="26">
        <v>43375</v>
      </c>
      <c r="G23" s="261" t="s">
        <v>328</v>
      </c>
      <c r="H23" s="15" t="s">
        <v>329</v>
      </c>
      <c r="I23" s="5"/>
      <c r="J23" s="5"/>
      <c r="K23" s="5"/>
      <c r="L23" s="5"/>
      <c r="M23" s="5"/>
      <c r="N23" s="365"/>
      <c r="O23" s="255" t="s">
        <v>337</v>
      </c>
      <c r="P23" s="255" t="s">
        <v>368</v>
      </c>
      <c r="Q23" s="363" t="s">
        <v>393</v>
      </c>
      <c r="R23" s="5"/>
      <c r="S23" s="5"/>
    </row>
    <row r="24" spans="1:19" ht="14.25" customHeight="1" x14ac:dyDescent="0.25">
      <c r="A24" s="35"/>
      <c r="B24" s="6" t="s">
        <v>125</v>
      </c>
      <c r="C24" s="264"/>
      <c r="D24" s="140">
        <v>43221</v>
      </c>
      <c r="E24" s="28"/>
      <c r="F24" s="28"/>
      <c r="G24" s="262" t="s">
        <v>328</v>
      </c>
      <c r="H24" s="13"/>
      <c r="I24" s="4"/>
      <c r="J24" s="4"/>
      <c r="K24" s="4"/>
      <c r="L24" s="4"/>
      <c r="M24" s="4"/>
      <c r="N24" s="364"/>
      <c r="O24" s="256" t="s">
        <v>393</v>
      </c>
      <c r="P24" s="256"/>
      <c r="Q24" s="62"/>
      <c r="R24" s="4"/>
      <c r="S24" s="4"/>
    </row>
    <row r="25" spans="1:19" ht="14.25" customHeight="1" x14ac:dyDescent="0.25">
      <c r="A25" s="34"/>
      <c r="B25" s="3" t="s">
        <v>126</v>
      </c>
      <c r="C25" s="122"/>
      <c r="D25" s="123">
        <v>43221</v>
      </c>
      <c r="E25" s="29">
        <v>43319</v>
      </c>
      <c r="F25" s="29"/>
      <c r="G25" s="261" t="s">
        <v>328</v>
      </c>
      <c r="H25" s="15"/>
      <c r="I25" s="5"/>
      <c r="J25" s="5"/>
      <c r="K25" s="5"/>
      <c r="L25" s="5"/>
      <c r="M25" s="5"/>
      <c r="N25" s="365"/>
      <c r="O25" s="255" t="s">
        <v>337</v>
      </c>
      <c r="P25" s="255"/>
      <c r="Q25" s="65"/>
      <c r="R25" s="5"/>
      <c r="S25" s="5"/>
    </row>
    <row r="26" spans="1:19" ht="14.25" customHeight="1" x14ac:dyDescent="0.25">
      <c r="A26" s="35"/>
      <c r="B26" s="6" t="s">
        <v>127</v>
      </c>
      <c r="C26" s="264">
        <v>43137</v>
      </c>
      <c r="D26" s="140">
        <v>43221</v>
      </c>
      <c r="E26" s="28">
        <v>43319</v>
      </c>
      <c r="F26" s="28"/>
      <c r="G26" s="262" t="s">
        <v>328</v>
      </c>
      <c r="H26" s="13" t="s">
        <v>329</v>
      </c>
      <c r="I26" s="4"/>
      <c r="J26" s="4"/>
      <c r="K26" s="4"/>
      <c r="L26" s="4"/>
      <c r="M26" s="4"/>
      <c r="N26" s="364"/>
      <c r="O26" s="256" t="s">
        <v>337</v>
      </c>
      <c r="P26" s="256" t="s">
        <v>393</v>
      </c>
      <c r="Q26" s="62"/>
      <c r="R26" s="4"/>
      <c r="S26" s="4"/>
    </row>
    <row r="27" spans="1:19" ht="14.25" customHeight="1" x14ac:dyDescent="0.25">
      <c r="A27" s="34" t="s">
        <v>46</v>
      </c>
      <c r="B27" s="5" t="str">
        <f>HYPERLINK("http://www.combatvet.org/members/showMember.asp?LID=12736","Jason ""Stack"" Sage")</f>
        <v>Jason "Stack" Sage</v>
      </c>
      <c r="C27" s="122">
        <v>43165</v>
      </c>
      <c r="D27" s="123"/>
      <c r="E27" s="29"/>
      <c r="F27" s="26">
        <v>43375</v>
      </c>
      <c r="G27" s="261" t="s">
        <v>328</v>
      </c>
      <c r="H27" s="15"/>
      <c r="I27" s="5"/>
      <c r="J27" s="5"/>
      <c r="K27" s="5"/>
      <c r="L27" s="5"/>
      <c r="M27" s="5"/>
      <c r="N27" s="365"/>
      <c r="O27" s="255" t="s">
        <v>337</v>
      </c>
      <c r="P27" s="255"/>
      <c r="Q27" s="65"/>
      <c r="R27" s="5"/>
      <c r="S27" s="5"/>
    </row>
    <row r="28" spans="1:19" ht="14.25" customHeight="1" x14ac:dyDescent="0.25">
      <c r="A28" s="35" t="s">
        <v>47</v>
      </c>
      <c r="B28" s="4" t="str">
        <f>HYPERLINK("http://www.combatvet.org/members/showMember.asp?LID=13730","Steven ""StoneCold"" Bunker")</f>
        <v>Steven "StoneCold" Bunker</v>
      </c>
      <c r="C28" s="264">
        <v>43165</v>
      </c>
      <c r="D28" s="140">
        <v>43193</v>
      </c>
      <c r="E28" s="28">
        <v>43319</v>
      </c>
      <c r="F28" s="24">
        <v>43375</v>
      </c>
      <c r="G28" s="262" t="s">
        <v>328</v>
      </c>
      <c r="H28" s="13"/>
      <c r="I28" s="4"/>
      <c r="J28" s="4"/>
      <c r="K28" s="4"/>
      <c r="L28" s="4" t="s">
        <v>378</v>
      </c>
      <c r="M28" s="4"/>
      <c r="N28" s="364"/>
      <c r="O28" s="256" t="s">
        <v>337</v>
      </c>
      <c r="P28" s="256"/>
      <c r="Q28" s="62"/>
      <c r="R28" s="32"/>
      <c r="S28" s="4"/>
    </row>
    <row r="29" spans="1:19" ht="14.25" customHeight="1" x14ac:dyDescent="0.25">
      <c r="A29" s="60" t="s">
        <v>288</v>
      </c>
      <c r="B29" s="61" t="s">
        <v>289</v>
      </c>
      <c r="C29" s="122">
        <v>43109</v>
      </c>
      <c r="D29" s="123">
        <v>43221</v>
      </c>
      <c r="E29" s="29"/>
      <c r="F29" s="26">
        <v>43375</v>
      </c>
      <c r="G29" s="261" t="s">
        <v>344</v>
      </c>
      <c r="H29" s="15"/>
      <c r="I29" s="5"/>
      <c r="J29" s="5"/>
      <c r="K29" s="5"/>
      <c r="L29" s="5"/>
      <c r="M29" s="5"/>
      <c r="N29" s="365"/>
      <c r="O29" s="255" t="s">
        <v>337</v>
      </c>
      <c r="P29" s="255"/>
      <c r="Q29" s="65"/>
      <c r="R29" s="33"/>
      <c r="S29" s="5"/>
    </row>
    <row r="30" spans="1:19" ht="14.25" customHeight="1" x14ac:dyDescent="0.25">
      <c r="A30" s="35" t="s">
        <v>49</v>
      </c>
      <c r="B30" s="4" t="str">
        <f>HYPERLINK("http://www.combatvet.org/members/showMember.asp?LID=14279","ALFIO ""PAPPA SMURF"" ARTINO")</f>
        <v>ALFIO "PAPPA SMURF" ARTINO</v>
      </c>
      <c r="C30" s="264">
        <v>43109</v>
      </c>
      <c r="D30" s="140"/>
      <c r="E30" s="28">
        <v>43292</v>
      </c>
      <c r="F30" s="28"/>
      <c r="G30" s="262" t="s">
        <v>328</v>
      </c>
      <c r="H30" s="13"/>
      <c r="I30" s="4"/>
      <c r="J30" s="4"/>
      <c r="K30" s="4"/>
      <c r="L30" s="4"/>
      <c r="M30" s="4"/>
      <c r="N30" s="364"/>
      <c r="O30" s="256"/>
      <c r="P30" s="256"/>
      <c r="Q30" s="62"/>
      <c r="R30" s="4"/>
      <c r="S30" s="4"/>
    </row>
    <row r="31" spans="1:19" ht="14.25" customHeight="1" x14ac:dyDescent="0.25">
      <c r="A31" s="34" t="s">
        <v>50</v>
      </c>
      <c r="B31" s="5" t="str">
        <f>HYPERLINK("http://www.combatvet.org/members/showMember.asp?LID=14498","Michael ""Half Trac"" Headrick")</f>
        <v>Michael "Half Trac" Headrick</v>
      </c>
      <c r="C31" s="122">
        <v>43109</v>
      </c>
      <c r="D31" s="123">
        <v>43193</v>
      </c>
      <c r="E31" s="29">
        <v>43319</v>
      </c>
      <c r="F31" s="26">
        <v>43375</v>
      </c>
      <c r="G31" s="261" t="s">
        <v>328</v>
      </c>
      <c r="H31" s="15"/>
      <c r="I31" s="5"/>
      <c r="J31" s="5"/>
      <c r="K31" s="5"/>
      <c r="L31" s="5"/>
      <c r="M31" s="5"/>
      <c r="N31" s="365"/>
      <c r="O31" s="255"/>
      <c r="P31" s="255"/>
      <c r="Q31" s="65"/>
      <c r="R31" s="5"/>
      <c r="S31" s="5"/>
    </row>
    <row r="32" spans="1:19" ht="14.25" customHeight="1" x14ac:dyDescent="0.25">
      <c r="A32" s="35" t="s">
        <v>154</v>
      </c>
      <c r="B32" s="4" t="s">
        <v>155</v>
      </c>
      <c r="C32" s="264">
        <v>43109</v>
      </c>
      <c r="D32" s="140">
        <v>43193</v>
      </c>
      <c r="E32" s="28">
        <v>43292</v>
      </c>
      <c r="F32" s="24">
        <v>43375</v>
      </c>
      <c r="G32" s="262" t="s">
        <v>328</v>
      </c>
      <c r="H32" s="13" t="s">
        <v>368</v>
      </c>
      <c r="I32" s="4"/>
      <c r="J32" s="4"/>
      <c r="K32" s="4"/>
      <c r="L32" s="4" t="s">
        <v>378</v>
      </c>
      <c r="M32" s="4"/>
      <c r="N32" s="364"/>
      <c r="O32" s="256"/>
      <c r="P32" s="256"/>
      <c r="Q32" s="62"/>
      <c r="R32" s="4"/>
      <c r="S32" s="4"/>
    </row>
    <row r="33" spans="1:19" ht="14.25" customHeight="1" x14ac:dyDescent="0.25">
      <c r="A33" s="34" t="s">
        <v>51</v>
      </c>
      <c r="B33" s="5" t="str">
        <f>HYPERLINK("http://www.combatvet.org/members/showMember.asp?LID=15000","Anthony ""GUNNER - 45"" Butts")</f>
        <v>Anthony "GUNNER - 45" Butts</v>
      </c>
      <c r="C33" s="122">
        <v>43109</v>
      </c>
      <c r="D33" s="123">
        <v>43221</v>
      </c>
      <c r="E33" s="29">
        <v>43292</v>
      </c>
      <c r="F33" s="29"/>
      <c r="G33" s="261" t="s">
        <v>328</v>
      </c>
      <c r="H33" s="15" t="s">
        <v>344</v>
      </c>
      <c r="I33" s="5"/>
      <c r="J33" s="5"/>
      <c r="K33" s="5"/>
      <c r="L33" s="5"/>
      <c r="M33" s="5"/>
      <c r="N33" s="365"/>
      <c r="O33" s="255" t="s">
        <v>368</v>
      </c>
      <c r="P33" s="255"/>
      <c r="Q33" s="31"/>
      <c r="R33" s="33"/>
      <c r="S33" s="5"/>
    </row>
    <row r="34" spans="1:19" ht="14.25" customHeight="1" x14ac:dyDescent="0.25">
      <c r="A34" s="63" t="s">
        <v>52</v>
      </c>
      <c r="B34" s="8" t="s">
        <v>53</v>
      </c>
      <c r="C34" s="264">
        <v>43109</v>
      </c>
      <c r="D34" s="140"/>
      <c r="E34" s="28">
        <v>43292</v>
      </c>
      <c r="F34" s="28"/>
      <c r="G34" s="262" t="s">
        <v>328</v>
      </c>
      <c r="H34" s="13" t="s">
        <v>329</v>
      </c>
      <c r="I34" s="4"/>
      <c r="J34" s="4"/>
      <c r="K34" s="4"/>
      <c r="L34" s="4"/>
      <c r="M34" s="4"/>
      <c r="N34" s="364"/>
      <c r="O34" s="256" t="s">
        <v>337</v>
      </c>
      <c r="P34" s="256"/>
      <c r="Q34" s="30"/>
      <c r="R34" s="4"/>
      <c r="S34" s="4"/>
    </row>
    <row r="35" spans="1:19" ht="14.25" customHeight="1" x14ac:dyDescent="0.25">
      <c r="A35" s="66" t="s">
        <v>147</v>
      </c>
      <c r="B35" s="7" t="s">
        <v>148</v>
      </c>
      <c r="C35" s="122"/>
      <c r="D35" s="123"/>
      <c r="E35" s="29"/>
      <c r="F35" s="26">
        <v>43375</v>
      </c>
      <c r="G35" s="261"/>
      <c r="H35" s="15"/>
      <c r="I35" s="5"/>
      <c r="J35" s="5"/>
      <c r="K35" s="5"/>
      <c r="L35" s="5"/>
      <c r="M35" s="5"/>
      <c r="N35" s="365"/>
      <c r="O35" s="255"/>
      <c r="P35" s="255"/>
      <c r="Q35" s="31"/>
      <c r="R35" s="5"/>
      <c r="S35" s="5"/>
    </row>
    <row r="36" spans="1:19" ht="16.5" customHeight="1" x14ac:dyDescent="0.25">
      <c r="A36" s="63" t="s">
        <v>56</v>
      </c>
      <c r="B36" s="8" t="s">
        <v>57</v>
      </c>
      <c r="C36" s="264"/>
      <c r="D36" s="140"/>
      <c r="E36" s="28"/>
      <c r="F36" s="28"/>
      <c r="G36" s="262"/>
      <c r="H36" s="13"/>
      <c r="I36" s="4"/>
      <c r="J36" s="4"/>
      <c r="K36" s="4"/>
      <c r="L36" s="4"/>
      <c r="M36" s="4"/>
      <c r="N36" s="364" t="s">
        <v>396</v>
      </c>
      <c r="O36" s="256"/>
      <c r="P36" s="256"/>
      <c r="Q36" s="30"/>
      <c r="R36" s="4"/>
      <c r="S36" s="4"/>
    </row>
    <row r="37" spans="1:19" ht="16.5" customHeight="1" x14ac:dyDescent="0.25">
      <c r="A37" s="16" t="s">
        <v>194</v>
      </c>
      <c r="B37" s="7" t="s">
        <v>208</v>
      </c>
      <c r="C37" s="122"/>
      <c r="D37" s="123">
        <v>43221</v>
      </c>
      <c r="E37" s="29">
        <v>43319</v>
      </c>
      <c r="F37" s="29">
        <v>43438</v>
      </c>
      <c r="G37" s="261" t="s">
        <v>328</v>
      </c>
      <c r="H37" s="15"/>
      <c r="I37" s="5"/>
      <c r="J37" s="5"/>
      <c r="K37" s="5"/>
      <c r="L37" s="5"/>
      <c r="M37" s="5"/>
      <c r="N37" s="365"/>
      <c r="O37" s="255"/>
      <c r="P37" s="255"/>
      <c r="Q37" s="31"/>
      <c r="R37" s="5"/>
      <c r="S37" s="5"/>
    </row>
    <row r="38" spans="1:19" ht="16.5" customHeight="1" x14ac:dyDescent="0.25">
      <c r="A38" s="63" t="s">
        <v>58</v>
      </c>
      <c r="B38" s="8" t="s">
        <v>59</v>
      </c>
      <c r="C38" s="264">
        <v>43109</v>
      </c>
      <c r="D38" s="140">
        <v>43193</v>
      </c>
      <c r="E38" s="28">
        <v>43292</v>
      </c>
      <c r="F38" s="24">
        <v>43375</v>
      </c>
      <c r="G38" s="262" t="s">
        <v>328</v>
      </c>
      <c r="H38" s="13" t="s">
        <v>344</v>
      </c>
      <c r="I38" s="4"/>
      <c r="J38" s="4"/>
      <c r="K38" s="4"/>
      <c r="L38" s="4" t="s">
        <v>378</v>
      </c>
      <c r="M38" s="4"/>
      <c r="N38" s="364"/>
      <c r="O38" s="256" t="s">
        <v>337</v>
      </c>
      <c r="P38" s="256" t="s">
        <v>368</v>
      </c>
      <c r="Q38" s="30"/>
      <c r="R38" s="4"/>
      <c r="S38" s="4"/>
    </row>
    <row r="39" spans="1:19" ht="16.5" customHeight="1" x14ac:dyDescent="0.25">
      <c r="A39" s="66" t="s">
        <v>60</v>
      </c>
      <c r="B39" s="7" t="s">
        <v>61</v>
      </c>
      <c r="C39" s="122">
        <v>43109</v>
      </c>
      <c r="D39" s="123">
        <v>43193</v>
      </c>
      <c r="E39" s="29">
        <v>43292</v>
      </c>
      <c r="F39" s="26">
        <v>43375</v>
      </c>
      <c r="G39" s="261" t="s">
        <v>328</v>
      </c>
      <c r="H39" s="15"/>
      <c r="I39" s="5"/>
      <c r="J39" s="5"/>
      <c r="K39" s="5"/>
      <c r="L39" s="5"/>
      <c r="M39" s="5"/>
      <c r="N39" s="365"/>
      <c r="O39" s="255"/>
      <c r="P39" s="255"/>
      <c r="Q39" s="31"/>
      <c r="R39" s="33"/>
      <c r="S39" s="5"/>
    </row>
    <row r="40" spans="1:19" ht="16.5" customHeight="1" x14ac:dyDescent="0.25">
      <c r="A40" s="63" t="s">
        <v>64</v>
      </c>
      <c r="B40" s="8" t="s">
        <v>65</v>
      </c>
      <c r="C40" s="264">
        <v>43137</v>
      </c>
      <c r="D40" s="140">
        <v>43193</v>
      </c>
      <c r="E40" s="28">
        <v>43292</v>
      </c>
      <c r="F40" s="28"/>
      <c r="G40" s="262" t="s">
        <v>328</v>
      </c>
      <c r="H40" s="13" t="s">
        <v>344</v>
      </c>
      <c r="I40" s="4"/>
      <c r="J40" s="4"/>
      <c r="K40" s="4"/>
      <c r="L40" s="4" t="s">
        <v>378</v>
      </c>
      <c r="M40" s="4"/>
      <c r="N40" s="364"/>
      <c r="O40" s="256" t="s">
        <v>337</v>
      </c>
      <c r="P40" s="256"/>
      <c r="Q40" s="30"/>
      <c r="R40" s="30"/>
      <c r="S40" s="4"/>
    </row>
    <row r="41" spans="1:19" ht="16.5" customHeight="1" x14ac:dyDescent="0.25">
      <c r="A41" s="16" t="s">
        <v>224</v>
      </c>
      <c r="B41" s="7" t="s">
        <v>68</v>
      </c>
      <c r="C41" s="159"/>
      <c r="D41" s="123">
        <v>43193</v>
      </c>
      <c r="E41" s="29">
        <v>43292</v>
      </c>
      <c r="F41" s="26">
        <v>43375</v>
      </c>
      <c r="G41" s="261" t="s">
        <v>328</v>
      </c>
      <c r="H41" s="15" t="s">
        <v>329</v>
      </c>
      <c r="I41" s="5" t="s">
        <v>376</v>
      </c>
      <c r="J41" s="5" t="s">
        <v>375</v>
      </c>
      <c r="K41" s="5"/>
      <c r="L41" s="5" t="s">
        <v>378</v>
      </c>
      <c r="M41" s="5"/>
      <c r="N41" s="365"/>
      <c r="O41" s="255" t="s">
        <v>337</v>
      </c>
      <c r="P41" s="255" t="s">
        <v>368</v>
      </c>
      <c r="Q41" s="363" t="s">
        <v>393</v>
      </c>
      <c r="R41" s="362" t="s">
        <v>394</v>
      </c>
      <c r="S41" s="362" t="s">
        <v>395</v>
      </c>
    </row>
    <row r="42" spans="1:19" ht="16.899999999999999" customHeight="1" x14ac:dyDescent="0.25">
      <c r="A42" s="186" t="s">
        <v>354</v>
      </c>
      <c r="B42" s="138" t="s">
        <v>355</v>
      </c>
      <c r="C42" s="71"/>
      <c r="D42" s="140"/>
      <c r="E42" s="28"/>
      <c r="F42" s="28"/>
      <c r="G42" s="262"/>
      <c r="H42" s="13"/>
      <c r="I42" s="4"/>
      <c r="J42" s="4"/>
      <c r="K42" s="4"/>
      <c r="L42" s="4"/>
      <c r="M42" s="4"/>
      <c r="N42" s="364" t="s">
        <v>396</v>
      </c>
      <c r="O42" s="256"/>
      <c r="P42" s="256"/>
      <c r="Q42" s="30"/>
      <c r="R42" s="4"/>
      <c r="S42" s="4"/>
    </row>
    <row r="43" spans="1:19" ht="16.5" customHeight="1" x14ac:dyDescent="0.25">
      <c r="A43" s="16" t="s">
        <v>73</v>
      </c>
      <c r="B43" s="7" t="s">
        <v>74</v>
      </c>
      <c r="C43" s="159">
        <v>43109</v>
      </c>
      <c r="D43" s="123">
        <v>43193</v>
      </c>
      <c r="E43" s="29">
        <v>43292</v>
      </c>
      <c r="F43" s="26">
        <v>43375</v>
      </c>
      <c r="G43" s="261" t="s">
        <v>328</v>
      </c>
      <c r="H43" s="15" t="s">
        <v>329</v>
      </c>
      <c r="I43" s="5"/>
      <c r="J43" s="5"/>
      <c r="K43" s="5"/>
      <c r="L43" s="5"/>
      <c r="M43" s="5"/>
      <c r="N43" s="365"/>
      <c r="O43" s="255"/>
      <c r="P43" s="255"/>
      <c r="Q43" s="31"/>
      <c r="R43" s="5"/>
      <c r="S43" s="5"/>
    </row>
    <row r="44" spans="1:19" ht="16.5" customHeight="1" x14ac:dyDescent="0.25">
      <c r="A44" s="59" t="s">
        <v>75</v>
      </c>
      <c r="B44" s="8" t="s">
        <v>76</v>
      </c>
      <c r="C44" s="71"/>
      <c r="D44" s="140"/>
      <c r="E44" s="28"/>
      <c r="F44" s="28"/>
      <c r="G44" s="262" t="s">
        <v>328</v>
      </c>
      <c r="H44" s="13"/>
      <c r="I44" s="4"/>
      <c r="J44" s="4"/>
      <c r="K44" s="4"/>
      <c r="L44" s="4"/>
      <c r="M44" s="4"/>
      <c r="N44" s="364"/>
      <c r="O44" s="256"/>
      <c r="P44" s="256"/>
      <c r="Q44" s="30"/>
      <c r="R44" s="4"/>
      <c r="S44" s="4"/>
    </row>
    <row r="45" spans="1:19" ht="16.5" customHeight="1" x14ac:dyDescent="0.25">
      <c r="A45" s="7" t="s">
        <v>79</v>
      </c>
      <c r="B45" s="7" t="s">
        <v>80</v>
      </c>
      <c r="C45" s="159">
        <v>43165</v>
      </c>
      <c r="D45" s="123">
        <v>43193</v>
      </c>
      <c r="E45" s="29">
        <v>43292</v>
      </c>
      <c r="F45" s="24">
        <v>43375</v>
      </c>
      <c r="G45" s="261" t="s">
        <v>328</v>
      </c>
      <c r="H45" s="15"/>
      <c r="I45" s="5"/>
      <c r="J45" s="5"/>
      <c r="K45" s="5"/>
      <c r="L45" s="5" t="s">
        <v>378</v>
      </c>
      <c r="M45" s="5"/>
      <c r="N45" s="365"/>
      <c r="O45" s="255" t="s">
        <v>337</v>
      </c>
      <c r="P45" s="255"/>
      <c r="Q45" s="31"/>
      <c r="R45" s="33"/>
      <c r="S45" s="5"/>
    </row>
    <row r="46" spans="1:19" ht="16.5" customHeight="1" x14ac:dyDescent="0.25">
      <c r="A46" s="8" t="s">
        <v>118</v>
      </c>
      <c r="B46" s="8" t="s">
        <v>119</v>
      </c>
      <c r="C46" s="71"/>
      <c r="D46" s="140"/>
      <c r="E46" s="28"/>
      <c r="F46" s="28"/>
      <c r="G46" s="262"/>
      <c r="H46" s="13"/>
      <c r="I46" s="4"/>
      <c r="J46" s="4"/>
      <c r="K46" s="4"/>
      <c r="L46" s="4"/>
      <c r="M46" s="4"/>
      <c r="N46" s="364" t="s">
        <v>396</v>
      </c>
      <c r="O46" s="256"/>
      <c r="P46" s="256"/>
      <c r="Q46" s="30"/>
      <c r="R46" s="4"/>
      <c r="S46" s="4"/>
    </row>
    <row r="47" spans="1:19" ht="14.25" customHeight="1" x14ac:dyDescent="0.25">
      <c r="A47" s="7" t="s">
        <v>128</v>
      </c>
      <c r="B47" s="7" t="s">
        <v>129</v>
      </c>
      <c r="C47" s="159">
        <v>43109</v>
      </c>
      <c r="D47" s="123">
        <v>43221</v>
      </c>
      <c r="E47" s="29">
        <v>43292</v>
      </c>
      <c r="F47" s="26">
        <v>43375</v>
      </c>
      <c r="G47" s="261" t="s">
        <v>328</v>
      </c>
      <c r="H47" s="15"/>
      <c r="I47" s="5"/>
      <c r="J47" s="5"/>
      <c r="K47" s="5"/>
      <c r="L47" s="5" t="s">
        <v>378</v>
      </c>
      <c r="M47" s="5"/>
      <c r="N47" s="365"/>
      <c r="O47" s="255"/>
      <c r="P47" s="255"/>
      <c r="Q47" s="31"/>
      <c r="R47" s="5"/>
      <c r="S47" s="5"/>
    </row>
    <row r="48" spans="1:19" ht="15.75" x14ac:dyDescent="0.25">
      <c r="A48" s="8" t="s">
        <v>134</v>
      </c>
      <c r="B48" s="8" t="s">
        <v>133</v>
      </c>
      <c r="C48" s="71">
        <v>43109</v>
      </c>
      <c r="D48" s="140">
        <v>43221</v>
      </c>
      <c r="E48" s="28">
        <v>43319</v>
      </c>
      <c r="F48" s="28"/>
      <c r="G48" s="262" t="s">
        <v>328</v>
      </c>
      <c r="H48" s="13"/>
      <c r="I48" s="4"/>
      <c r="J48" s="4"/>
      <c r="K48" s="4"/>
      <c r="L48" s="4"/>
      <c r="M48" s="4"/>
      <c r="N48" s="364"/>
      <c r="O48" s="256"/>
      <c r="P48" s="256"/>
      <c r="Q48" s="30"/>
      <c r="R48" s="4"/>
      <c r="S48" s="4"/>
    </row>
    <row r="49" spans="1:19" ht="15.75" x14ac:dyDescent="0.25">
      <c r="A49" s="7" t="s">
        <v>135</v>
      </c>
      <c r="B49" s="7" t="s">
        <v>136</v>
      </c>
      <c r="C49" s="159"/>
      <c r="D49" s="123"/>
      <c r="E49" s="29"/>
      <c r="F49" s="29">
        <v>43438</v>
      </c>
      <c r="G49" s="261"/>
      <c r="H49" s="15"/>
      <c r="I49" s="5"/>
      <c r="J49" s="5"/>
      <c r="K49" s="5"/>
      <c r="L49" s="5"/>
      <c r="M49" s="5"/>
      <c r="N49" s="365"/>
      <c r="O49" s="255"/>
      <c r="P49" s="255"/>
      <c r="Q49" s="31"/>
      <c r="R49" s="5"/>
      <c r="S49" s="5"/>
    </row>
    <row r="50" spans="1:19" ht="15.75" x14ac:dyDescent="0.25">
      <c r="A50" s="8" t="s">
        <v>144</v>
      </c>
      <c r="B50" s="8" t="s">
        <v>356</v>
      </c>
      <c r="C50" s="71">
        <v>43109</v>
      </c>
      <c r="D50" s="140">
        <v>43221</v>
      </c>
      <c r="E50" s="28">
        <v>43292</v>
      </c>
      <c r="F50" s="24">
        <v>43375</v>
      </c>
      <c r="G50" s="262" t="s">
        <v>328</v>
      </c>
      <c r="H50" s="13"/>
      <c r="I50" s="4"/>
      <c r="J50" s="4"/>
      <c r="K50" s="4"/>
      <c r="L50" s="4"/>
      <c r="M50" s="4"/>
      <c r="N50" s="364"/>
      <c r="O50" s="256"/>
      <c r="P50" s="256"/>
      <c r="Q50" s="30"/>
      <c r="R50" s="4"/>
      <c r="S50" s="4"/>
    </row>
    <row r="51" spans="1:19" ht="15.75" x14ac:dyDescent="0.25">
      <c r="A51" s="7" t="s">
        <v>145</v>
      </c>
      <c r="B51" s="7" t="s">
        <v>146</v>
      </c>
      <c r="C51" s="159">
        <v>43137</v>
      </c>
      <c r="D51" s="123">
        <v>43193</v>
      </c>
      <c r="E51" s="29"/>
      <c r="F51" s="29"/>
      <c r="G51" s="261"/>
      <c r="H51" s="15"/>
      <c r="I51" s="5"/>
      <c r="J51" s="5"/>
      <c r="K51" s="5"/>
      <c r="L51" s="5"/>
      <c r="M51" s="5"/>
      <c r="N51" s="365"/>
      <c r="O51" s="255" t="s">
        <v>337</v>
      </c>
      <c r="P51" s="255"/>
      <c r="Q51" s="31"/>
      <c r="R51" s="5"/>
      <c r="S51" s="5"/>
    </row>
    <row r="52" spans="1:19" ht="15.75" x14ac:dyDescent="0.25">
      <c r="A52" s="8" t="s">
        <v>236</v>
      </c>
      <c r="B52" s="8" t="s">
        <v>237</v>
      </c>
      <c r="C52" s="71">
        <v>43109</v>
      </c>
      <c r="D52" s="140">
        <v>43193</v>
      </c>
      <c r="E52" s="28">
        <v>43292</v>
      </c>
      <c r="F52" s="24">
        <v>43375</v>
      </c>
      <c r="G52" s="262" t="s">
        <v>344</v>
      </c>
      <c r="H52" s="13" t="s">
        <v>368</v>
      </c>
      <c r="I52" s="4"/>
      <c r="J52" s="4"/>
      <c r="K52" s="4"/>
      <c r="L52" s="4"/>
      <c r="M52" s="4"/>
      <c r="N52" s="364"/>
      <c r="O52" s="256"/>
      <c r="P52" s="256"/>
      <c r="Q52" s="30"/>
      <c r="R52" s="4"/>
      <c r="S52" s="4"/>
    </row>
    <row r="53" spans="1:19" ht="15.75" x14ac:dyDescent="0.25">
      <c r="A53" s="7" t="s">
        <v>149</v>
      </c>
      <c r="B53" s="7" t="s">
        <v>150</v>
      </c>
      <c r="C53" s="159">
        <v>43109</v>
      </c>
      <c r="D53" s="123"/>
      <c r="E53" s="29">
        <v>43292</v>
      </c>
      <c r="F53" s="29"/>
      <c r="G53" s="261"/>
      <c r="H53" s="15"/>
      <c r="I53" s="5"/>
      <c r="J53" s="5"/>
      <c r="K53" s="5"/>
      <c r="L53" s="5"/>
      <c r="M53" s="5"/>
      <c r="N53" s="365"/>
      <c r="O53" s="255"/>
      <c r="P53" s="255"/>
      <c r="Q53" s="31"/>
      <c r="R53" s="33"/>
      <c r="S53" s="5"/>
    </row>
    <row r="54" spans="1:19" ht="15.75" x14ac:dyDescent="0.25">
      <c r="A54" s="8" t="s">
        <v>159</v>
      </c>
      <c r="B54" s="8" t="s">
        <v>156</v>
      </c>
      <c r="C54" s="71">
        <v>43109</v>
      </c>
      <c r="D54" s="140">
        <v>43193</v>
      </c>
      <c r="E54" s="28">
        <v>43292</v>
      </c>
      <c r="F54" s="28"/>
      <c r="G54" s="262" t="s">
        <v>328</v>
      </c>
      <c r="H54" s="13" t="s">
        <v>344</v>
      </c>
      <c r="I54" s="4"/>
      <c r="J54" s="4"/>
      <c r="K54" s="4"/>
      <c r="L54" s="4"/>
      <c r="M54" s="4"/>
      <c r="N54" s="364"/>
      <c r="O54" s="256" t="s">
        <v>337</v>
      </c>
      <c r="P54" s="256"/>
      <c r="Q54" s="30"/>
      <c r="R54" s="32"/>
      <c r="S54" s="4"/>
    </row>
    <row r="55" spans="1:19" ht="15.75" x14ac:dyDescent="0.25">
      <c r="A55" s="7" t="s">
        <v>160</v>
      </c>
      <c r="B55" s="10" t="s">
        <v>161</v>
      </c>
      <c r="C55" s="159"/>
      <c r="D55" s="123">
        <v>43256</v>
      </c>
      <c r="E55" s="29"/>
      <c r="F55" s="29"/>
      <c r="G55" s="261" t="s">
        <v>328</v>
      </c>
      <c r="H55" s="15"/>
      <c r="I55" s="5"/>
      <c r="J55" s="5"/>
      <c r="K55" s="5"/>
      <c r="L55" s="5"/>
      <c r="M55" s="5"/>
      <c r="N55" s="365"/>
      <c r="O55" s="255" t="s">
        <v>337</v>
      </c>
      <c r="P55" s="255"/>
      <c r="Q55" s="31"/>
      <c r="R55" s="33"/>
      <c r="S55" s="5"/>
    </row>
    <row r="56" spans="1:19" ht="15.75" x14ac:dyDescent="0.25">
      <c r="A56" s="8" t="s">
        <v>167</v>
      </c>
      <c r="B56" s="9" t="s">
        <v>166</v>
      </c>
      <c r="C56" s="71">
        <v>43165</v>
      </c>
      <c r="D56" s="140">
        <v>43193</v>
      </c>
      <c r="E56" s="28">
        <v>43319</v>
      </c>
      <c r="F56" s="24">
        <v>43375</v>
      </c>
      <c r="G56" s="262" t="s">
        <v>328</v>
      </c>
      <c r="H56" s="13"/>
      <c r="I56" s="4"/>
      <c r="J56" s="4"/>
      <c r="K56" s="4"/>
      <c r="L56" s="4"/>
      <c r="M56" s="4"/>
      <c r="N56" s="364"/>
      <c r="O56" s="256"/>
      <c r="P56" s="256"/>
      <c r="Q56" s="30"/>
      <c r="R56" s="32"/>
      <c r="S56" s="4"/>
    </row>
    <row r="57" spans="1:19" ht="15.75" x14ac:dyDescent="0.25">
      <c r="A57" s="7" t="s">
        <v>202</v>
      </c>
      <c r="B57" s="10" t="s">
        <v>203</v>
      </c>
      <c r="C57" s="159">
        <v>43137</v>
      </c>
      <c r="D57" s="123">
        <v>43193</v>
      </c>
      <c r="E57" s="29"/>
      <c r="F57" s="24">
        <v>43375</v>
      </c>
      <c r="G57" s="261"/>
      <c r="H57" s="15"/>
      <c r="I57" s="5"/>
      <c r="J57" s="5"/>
      <c r="K57" s="5"/>
      <c r="L57" s="5"/>
      <c r="M57" s="5"/>
      <c r="N57" s="365"/>
      <c r="O57" s="255"/>
      <c r="P57" s="255"/>
      <c r="Q57" s="31"/>
      <c r="R57" s="33"/>
      <c r="S57" s="5"/>
    </row>
    <row r="58" spans="1:19" ht="15.75" x14ac:dyDescent="0.25">
      <c r="A58" s="8" t="s">
        <v>210</v>
      </c>
      <c r="B58" s="9" t="s">
        <v>211</v>
      </c>
      <c r="C58" s="71"/>
      <c r="D58" s="140"/>
      <c r="E58" s="28"/>
      <c r="F58" s="28"/>
      <c r="G58" s="262"/>
      <c r="H58" s="13"/>
      <c r="I58" s="4"/>
      <c r="J58" s="4"/>
      <c r="K58" s="4"/>
      <c r="L58" s="4"/>
      <c r="M58" s="4"/>
      <c r="N58" s="364" t="s">
        <v>396</v>
      </c>
      <c r="O58" s="256"/>
      <c r="P58" s="256"/>
      <c r="Q58" s="30"/>
      <c r="R58" s="32"/>
      <c r="S58" s="4"/>
    </row>
    <row r="59" spans="1:19" ht="15.75" x14ac:dyDescent="0.25">
      <c r="A59" s="7" t="s">
        <v>212</v>
      </c>
      <c r="B59" s="10" t="s">
        <v>218</v>
      </c>
      <c r="C59" s="159">
        <v>43137</v>
      </c>
      <c r="D59" s="123">
        <v>43193</v>
      </c>
      <c r="E59" s="29">
        <v>43292</v>
      </c>
      <c r="F59" s="26">
        <v>43375</v>
      </c>
      <c r="G59" s="261" t="s">
        <v>328</v>
      </c>
      <c r="H59" s="15" t="s">
        <v>344</v>
      </c>
      <c r="I59" s="5"/>
      <c r="J59" s="5"/>
      <c r="K59" s="5"/>
      <c r="L59" s="5" t="s">
        <v>378</v>
      </c>
      <c r="M59" s="5"/>
      <c r="N59" s="365"/>
      <c r="O59" s="255" t="s">
        <v>337</v>
      </c>
      <c r="P59" s="255"/>
      <c r="Q59" s="31"/>
      <c r="R59" s="33"/>
      <c r="S59" s="5"/>
    </row>
    <row r="60" spans="1:19" ht="15.75" x14ac:dyDescent="0.25">
      <c r="A60" s="8" t="s">
        <v>213</v>
      </c>
      <c r="B60" s="9" t="s">
        <v>214</v>
      </c>
      <c r="C60" s="71">
        <v>43109</v>
      </c>
      <c r="D60" s="140">
        <v>43193</v>
      </c>
      <c r="E60" s="28">
        <v>43292</v>
      </c>
      <c r="F60" s="24">
        <v>43375</v>
      </c>
      <c r="G60" s="262" t="s">
        <v>328</v>
      </c>
      <c r="H60" s="13"/>
      <c r="I60" s="4"/>
      <c r="J60" s="4"/>
      <c r="K60" s="4"/>
      <c r="L60" s="4"/>
      <c r="M60" s="4"/>
      <c r="N60" s="364"/>
      <c r="O60" s="256" t="s">
        <v>337</v>
      </c>
      <c r="P60" s="256"/>
      <c r="Q60" s="30"/>
      <c r="R60" s="32"/>
      <c r="S60" s="4"/>
    </row>
    <row r="61" spans="1:19" ht="15.75" x14ac:dyDescent="0.25">
      <c r="A61" s="7" t="s">
        <v>215</v>
      </c>
      <c r="B61" s="10" t="s">
        <v>216</v>
      </c>
      <c r="C61" s="159"/>
      <c r="D61" s="123"/>
      <c r="E61" s="29"/>
      <c r="F61" s="29"/>
      <c r="G61" s="261"/>
      <c r="H61" s="15"/>
      <c r="I61" s="5"/>
      <c r="J61" s="5"/>
      <c r="K61" s="5"/>
      <c r="L61" s="5"/>
      <c r="M61" s="5"/>
      <c r="N61" s="365"/>
      <c r="O61" s="255" t="s">
        <v>337</v>
      </c>
      <c r="P61" s="255"/>
      <c r="Q61" s="31"/>
      <c r="R61" s="33"/>
      <c r="S61" s="5"/>
    </row>
    <row r="62" spans="1:19" ht="15.75" x14ac:dyDescent="0.25">
      <c r="A62" s="8" t="s">
        <v>228</v>
      </c>
      <c r="B62" s="9" t="s">
        <v>226</v>
      </c>
      <c r="C62" s="71">
        <v>43109</v>
      </c>
      <c r="D62" s="140">
        <v>43256</v>
      </c>
      <c r="E62" s="28">
        <v>43292</v>
      </c>
      <c r="F62" s="24">
        <v>43375</v>
      </c>
      <c r="G62" s="262" t="s">
        <v>328</v>
      </c>
      <c r="H62" s="13" t="s">
        <v>344</v>
      </c>
      <c r="I62" s="4"/>
      <c r="J62" s="4"/>
      <c r="K62" s="4"/>
      <c r="L62" s="4" t="s">
        <v>378</v>
      </c>
      <c r="M62" s="4"/>
      <c r="N62" s="364"/>
      <c r="O62" s="256" t="s">
        <v>337</v>
      </c>
      <c r="P62" s="256" t="s">
        <v>368</v>
      </c>
      <c r="Q62" s="30"/>
      <c r="R62" s="32"/>
      <c r="S62" s="4"/>
    </row>
    <row r="63" spans="1:19" ht="15.75" x14ac:dyDescent="0.25">
      <c r="A63" s="7" t="s">
        <v>339</v>
      </c>
      <c r="B63" s="61" t="s">
        <v>340</v>
      </c>
      <c r="C63" s="159"/>
      <c r="D63" s="123"/>
      <c r="E63" s="29"/>
      <c r="F63" s="29"/>
      <c r="G63" s="261"/>
      <c r="H63" s="15"/>
      <c r="I63" s="5"/>
      <c r="J63" s="5"/>
      <c r="K63" s="5"/>
      <c r="L63" s="5"/>
      <c r="M63" s="5"/>
      <c r="N63" s="365" t="s">
        <v>396</v>
      </c>
      <c r="O63" s="255"/>
      <c r="P63" s="255"/>
      <c r="Q63" s="31"/>
      <c r="R63" s="33"/>
      <c r="S63" s="5"/>
    </row>
    <row r="64" spans="1:19" ht="15.75" x14ac:dyDescent="0.25">
      <c r="A64" s="4" t="s">
        <v>233</v>
      </c>
      <c r="B64" s="8" t="s">
        <v>234</v>
      </c>
      <c r="C64" s="71">
        <v>43109</v>
      </c>
      <c r="D64" s="140">
        <v>43193</v>
      </c>
      <c r="E64" s="28">
        <v>43292</v>
      </c>
      <c r="F64" s="24">
        <v>43375</v>
      </c>
      <c r="G64" s="262" t="s">
        <v>328</v>
      </c>
      <c r="H64" s="13" t="s">
        <v>344</v>
      </c>
      <c r="I64" s="4"/>
      <c r="J64" s="4"/>
      <c r="K64" s="4"/>
      <c r="L64" s="4" t="s">
        <v>378</v>
      </c>
      <c r="M64" s="4"/>
      <c r="N64" s="364"/>
      <c r="O64" s="256"/>
      <c r="P64" s="256"/>
      <c r="Q64" s="30"/>
      <c r="R64" s="32"/>
      <c r="S64" s="4"/>
    </row>
    <row r="65" spans="1:19" x14ac:dyDescent="0.25">
      <c r="A65" s="34" t="s">
        <v>247</v>
      </c>
      <c r="B65" s="7" t="s">
        <v>240</v>
      </c>
      <c r="C65" s="370">
        <v>43165</v>
      </c>
      <c r="D65" s="371">
        <v>43256</v>
      </c>
      <c r="E65" s="29">
        <v>43292</v>
      </c>
      <c r="F65" s="29"/>
      <c r="G65" s="372" t="s">
        <v>328</v>
      </c>
      <c r="H65" s="15" t="s">
        <v>344</v>
      </c>
      <c r="I65" s="5"/>
      <c r="J65" s="5"/>
      <c r="K65" s="5"/>
      <c r="L65" s="5"/>
      <c r="M65" s="5"/>
      <c r="N65" s="365"/>
      <c r="O65" s="373" t="s">
        <v>337</v>
      </c>
      <c r="P65" s="373"/>
      <c r="Q65" s="374"/>
      <c r="R65" s="5"/>
      <c r="S65" s="5"/>
    </row>
    <row r="66" spans="1:19" x14ac:dyDescent="0.25">
      <c r="A66" s="35" t="s">
        <v>248</v>
      </c>
      <c r="B66" s="8" t="s">
        <v>241</v>
      </c>
      <c r="C66" s="377">
        <v>43137</v>
      </c>
      <c r="D66" s="378">
        <v>43221</v>
      </c>
      <c r="E66" s="28">
        <v>43292</v>
      </c>
      <c r="F66" s="28"/>
      <c r="G66" s="379">
        <v>43239</v>
      </c>
      <c r="H66" s="13"/>
      <c r="I66" s="4"/>
      <c r="J66" s="4"/>
      <c r="K66" s="4"/>
      <c r="L66" s="4"/>
      <c r="M66" s="4"/>
      <c r="N66" s="364"/>
      <c r="O66" s="380"/>
      <c r="P66" s="380"/>
      <c r="Q66" s="381"/>
      <c r="R66" s="4"/>
      <c r="S66" s="4"/>
    </row>
    <row r="67" spans="1:19" x14ac:dyDescent="0.25">
      <c r="A67" s="383" t="s">
        <v>341</v>
      </c>
      <c r="B67" s="375" t="s">
        <v>342</v>
      </c>
      <c r="C67" s="370"/>
      <c r="D67" s="371"/>
      <c r="E67" s="29"/>
      <c r="F67" s="29"/>
      <c r="G67" s="372"/>
      <c r="H67" s="15"/>
      <c r="I67" s="5"/>
      <c r="J67" s="5"/>
      <c r="K67" s="5"/>
      <c r="L67" s="5"/>
      <c r="M67" s="5"/>
      <c r="N67" s="365" t="s">
        <v>396</v>
      </c>
      <c r="O67" s="373"/>
      <c r="P67" s="373"/>
      <c r="Q67" s="374"/>
      <c r="R67" s="5"/>
      <c r="S67" s="5"/>
    </row>
    <row r="68" spans="1:19" x14ac:dyDescent="0.25">
      <c r="A68" s="384" t="s">
        <v>257</v>
      </c>
      <c r="B68" s="382" t="s">
        <v>258</v>
      </c>
      <c r="C68" s="377">
        <v>43109</v>
      </c>
      <c r="D68" s="378">
        <v>43193</v>
      </c>
      <c r="E68" s="28">
        <v>43292</v>
      </c>
      <c r="F68" s="24">
        <v>43375</v>
      </c>
      <c r="G68" s="379"/>
      <c r="H68" s="13"/>
      <c r="I68" s="4"/>
      <c r="J68" s="4"/>
      <c r="K68" s="4"/>
      <c r="L68" s="4"/>
      <c r="M68" s="4"/>
      <c r="N68" s="364"/>
      <c r="O68" s="380"/>
      <c r="P68" s="380"/>
      <c r="Q68" s="381"/>
      <c r="R68" s="4"/>
      <c r="S68" s="4"/>
    </row>
    <row r="69" spans="1:19" x14ac:dyDescent="0.25">
      <c r="A69" s="383" t="s">
        <v>286</v>
      </c>
      <c r="B69" s="375" t="s">
        <v>287</v>
      </c>
      <c r="C69" s="370">
        <v>43109</v>
      </c>
      <c r="D69" s="371">
        <v>43193</v>
      </c>
      <c r="E69" s="29">
        <v>43319</v>
      </c>
      <c r="F69" s="26">
        <v>43375</v>
      </c>
      <c r="G69" s="372"/>
      <c r="H69" s="15"/>
      <c r="I69" s="5"/>
      <c r="J69" s="5"/>
      <c r="K69" s="5"/>
      <c r="L69" s="5"/>
      <c r="M69" s="5"/>
      <c r="N69" s="365"/>
      <c r="O69" s="373"/>
      <c r="P69" s="373"/>
      <c r="Q69" s="374"/>
      <c r="R69" s="5"/>
      <c r="S69" s="5"/>
    </row>
    <row r="70" spans="1:19" x14ac:dyDescent="0.25">
      <c r="A70" s="35" t="s">
        <v>297</v>
      </c>
      <c r="B70" s="8" t="s">
        <v>298</v>
      </c>
      <c r="C70" s="377">
        <v>43165</v>
      </c>
      <c r="D70" s="378">
        <v>43193</v>
      </c>
      <c r="E70" s="28">
        <v>43319</v>
      </c>
      <c r="F70" s="24">
        <v>43375</v>
      </c>
      <c r="G70" s="379" t="s">
        <v>328</v>
      </c>
      <c r="H70" s="13"/>
      <c r="I70" s="4"/>
      <c r="J70" s="4"/>
      <c r="K70" s="4"/>
      <c r="L70" s="4" t="s">
        <v>378</v>
      </c>
      <c r="M70" s="4"/>
      <c r="N70" s="364"/>
      <c r="O70" s="380"/>
      <c r="P70" s="380"/>
      <c r="Q70" s="381"/>
      <c r="R70" s="4"/>
      <c r="S70" s="4"/>
    </row>
    <row r="71" spans="1:19" x14ac:dyDescent="0.25">
      <c r="A71" s="34" t="s">
        <v>308</v>
      </c>
      <c r="B71" s="7" t="s">
        <v>309</v>
      </c>
      <c r="C71" s="370"/>
      <c r="D71" s="371">
        <v>43193</v>
      </c>
      <c r="E71" s="29"/>
      <c r="F71" s="29"/>
      <c r="G71" s="372" t="s">
        <v>368</v>
      </c>
      <c r="H71" s="15"/>
      <c r="I71" s="5"/>
      <c r="J71" s="5"/>
      <c r="K71" s="5"/>
      <c r="L71" s="5"/>
      <c r="M71" s="5"/>
      <c r="N71" s="365"/>
      <c r="O71" s="373"/>
      <c r="P71" s="373"/>
      <c r="Q71" s="374"/>
      <c r="R71" s="5"/>
      <c r="S71" s="5"/>
    </row>
    <row r="72" spans="1:19" ht="15.75" x14ac:dyDescent="0.25">
      <c r="A72" s="35" t="s">
        <v>331</v>
      </c>
      <c r="B72" s="8" t="s">
        <v>336</v>
      </c>
      <c r="C72" s="71"/>
      <c r="D72" s="140"/>
      <c r="E72" s="28">
        <v>43292</v>
      </c>
      <c r="F72" s="28"/>
      <c r="G72" s="262"/>
      <c r="H72" s="13"/>
      <c r="I72" s="4"/>
      <c r="J72" s="4"/>
      <c r="K72" s="4"/>
      <c r="L72" s="4"/>
      <c r="M72" s="4"/>
      <c r="N72" s="364"/>
      <c r="O72" s="256"/>
      <c r="P72" s="256"/>
      <c r="Q72" s="30"/>
      <c r="R72" s="32"/>
      <c r="S72" s="4"/>
    </row>
    <row r="73" spans="1:19" x14ac:dyDescent="0.25">
      <c r="A73" s="7" t="s">
        <v>349</v>
      </c>
      <c r="B73" s="7" t="s">
        <v>382</v>
      </c>
      <c r="C73" s="505"/>
      <c r="D73" s="312"/>
      <c r="E73" s="29">
        <v>43319</v>
      </c>
      <c r="F73" s="29"/>
      <c r="G73" s="367"/>
      <c r="H73" s="15"/>
      <c r="I73" s="5"/>
      <c r="J73" s="5"/>
      <c r="K73" s="5"/>
      <c r="L73" s="5"/>
      <c r="M73" s="5"/>
      <c r="N73" s="365"/>
      <c r="O73" s="368"/>
      <c r="P73" s="368"/>
      <c r="Q73" s="374"/>
      <c r="R73" s="5"/>
      <c r="S73" s="5"/>
    </row>
    <row r="74" spans="1:19" ht="15.75" x14ac:dyDescent="0.25">
      <c r="A74" s="8" t="s">
        <v>351</v>
      </c>
      <c r="B74" s="8" t="s">
        <v>143</v>
      </c>
      <c r="C74" s="71">
        <v>43137</v>
      </c>
      <c r="D74" s="140">
        <v>43221</v>
      </c>
      <c r="E74" s="28">
        <v>43319</v>
      </c>
      <c r="F74" s="28"/>
      <c r="G74" s="262" t="s">
        <v>328</v>
      </c>
      <c r="H74" s="13" t="s">
        <v>368</v>
      </c>
      <c r="I74" s="4"/>
      <c r="J74" s="4"/>
      <c r="K74" s="4"/>
      <c r="L74" s="4"/>
      <c r="M74" s="4"/>
      <c r="N74" s="364"/>
      <c r="O74" s="256"/>
      <c r="P74" s="256"/>
      <c r="Q74" s="30"/>
      <c r="R74" s="4"/>
      <c r="S74" s="4"/>
    </row>
    <row r="75" spans="1:19" ht="15.75" x14ac:dyDescent="0.25">
      <c r="A75" s="7" t="s">
        <v>352</v>
      </c>
      <c r="B75" s="7" t="s">
        <v>353</v>
      </c>
      <c r="C75" s="159"/>
      <c r="D75" s="123"/>
      <c r="E75" s="29">
        <v>43319</v>
      </c>
      <c r="F75" s="26">
        <v>43375</v>
      </c>
      <c r="G75" s="261"/>
      <c r="H75" s="15"/>
      <c r="I75" s="5"/>
      <c r="J75" s="5"/>
      <c r="K75" s="5"/>
      <c r="L75" s="5"/>
      <c r="M75" s="5"/>
      <c r="N75" s="365"/>
      <c r="O75" s="255"/>
      <c r="P75" s="255"/>
      <c r="Q75" s="31"/>
      <c r="R75" s="5"/>
      <c r="S75" s="5"/>
    </row>
    <row r="76" spans="1:19" x14ac:dyDescent="0.25">
      <c r="A76" s="8" t="s">
        <v>361</v>
      </c>
      <c r="B76" s="8" t="s">
        <v>362</v>
      </c>
      <c r="C76" s="377"/>
      <c r="D76" s="378"/>
      <c r="E76" s="28"/>
      <c r="F76" s="24">
        <v>43375</v>
      </c>
      <c r="G76" s="379"/>
      <c r="H76" s="13"/>
      <c r="I76" s="4"/>
      <c r="J76" s="4"/>
      <c r="K76" s="4"/>
      <c r="L76" s="4"/>
      <c r="M76" s="4"/>
      <c r="N76" s="364"/>
      <c r="O76" s="380"/>
      <c r="P76" s="380"/>
      <c r="Q76" s="381"/>
      <c r="R76" s="4"/>
      <c r="S76" s="4"/>
    </row>
    <row r="77" spans="1:19" x14ac:dyDescent="0.25">
      <c r="A77" s="7" t="s">
        <v>359</v>
      </c>
      <c r="B77" s="7" t="s">
        <v>360</v>
      </c>
      <c r="C77" s="370"/>
      <c r="D77" s="371"/>
      <c r="E77" s="29">
        <v>43345</v>
      </c>
      <c r="F77" s="29">
        <v>43375</v>
      </c>
      <c r="G77" s="372"/>
      <c r="H77" s="15"/>
      <c r="I77" s="5"/>
      <c r="J77" s="5"/>
      <c r="K77" s="5"/>
      <c r="L77" s="5"/>
      <c r="M77" s="5"/>
      <c r="N77" s="365"/>
      <c r="O77" s="373"/>
      <c r="P77" s="373"/>
      <c r="Q77" s="374"/>
      <c r="R77" s="5"/>
      <c r="S77" s="5"/>
    </row>
    <row r="78" spans="1:19" x14ac:dyDescent="0.25">
      <c r="A78" s="8" t="s">
        <v>365</v>
      </c>
      <c r="B78" s="8" t="s">
        <v>366</v>
      </c>
      <c r="C78" s="377"/>
      <c r="D78" s="378"/>
      <c r="E78" s="28"/>
      <c r="F78" s="28"/>
      <c r="G78" s="379"/>
      <c r="H78" s="13"/>
      <c r="I78" s="4"/>
      <c r="J78" s="4"/>
      <c r="K78" s="4"/>
      <c r="L78" s="4"/>
      <c r="M78" s="4"/>
      <c r="N78" s="364" t="s">
        <v>396</v>
      </c>
      <c r="O78" s="380"/>
      <c r="P78" s="380"/>
      <c r="Q78" s="381"/>
      <c r="R78" s="4"/>
      <c r="S78" s="4"/>
    </row>
    <row r="79" spans="1:19" x14ac:dyDescent="0.25">
      <c r="A79" s="375" t="s">
        <v>383</v>
      </c>
      <c r="B79" s="376" t="s">
        <v>384</v>
      </c>
      <c r="C79" s="370"/>
      <c r="D79" s="371"/>
      <c r="E79" s="29"/>
      <c r="F79" s="347"/>
      <c r="G79" s="372"/>
      <c r="H79" s="15"/>
      <c r="I79" s="5"/>
      <c r="J79" s="5"/>
      <c r="K79" s="5"/>
      <c r="L79" s="5"/>
      <c r="M79" s="5"/>
      <c r="N79" s="365" t="s">
        <v>396</v>
      </c>
      <c r="O79" s="373"/>
      <c r="P79" s="373"/>
      <c r="Q79" s="374"/>
      <c r="R79" s="5"/>
      <c r="S79" s="5"/>
    </row>
    <row r="80" spans="1:19" ht="14.25" customHeight="1" x14ac:dyDescent="0.25">
      <c r="A80" s="35" t="s">
        <v>82</v>
      </c>
      <c r="B80" s="4" t="s">
        <v>172</v>
      </c>
      <c r="C80" s="264">
        <v>43165</v>
      </c>
      <c r="D80" s="140">
        <v>43193</v>
      </c>
      <c r="E80" s="345">
        <v>43319</v>
      </c>
      <c r="F80" s="24">
        <v>43375</v>
      </c>
      <c r="G80" s="262" t="s">
        <v>328</v>
      </c>
      <c r="H80" s="13"/>
      <c r="I80" s="4"/>
      <c r="J80" s="4"/>
      <c r="K80" s="4"/>
      <c r="L80" s="4" t="s">
        <v>378</v>
      </c>
      <c r="M80" s="4"/>
      <c r="N80" s="364"/>
      <c r="O80" s="256" t="s">
        <v>337</v>
      </c>
      <c r="P80" s="256"/>
      <c r="Q80" s="62"/>
      <c r="R80" s="32"/>
      <c r="S80" s="4"/>
    </row>
    <row r="81" spans="1:19" ht="14.25" customHeight="1" x14ac:dyDescent="0.25">
      <c r="A81" s="67" t="s">
        <v>83</v>
      </c>
      <c r="B81" s="14" t="s">
        <v>84</v>
      </c>
      <c r="C81" s="122">
        <v>43137</v>
      </c>
      <c r="D81" s="123">
        <v>43221</v>
      </c>
      <c r="E81" s="29">
        <v>43319</v>
      </c>
      <c r="F81" s="29"/>
      <c r="G81" s="261" t="s">
        <v>328</v>
      </c>
      <c r="H81" s="15" t="s">
        <v>368</v>
      </c>
      <c r="I81" s="5"/>
      <c r="J81" s="5"/>
      <c r="K81" s="5"/>
      <c r="L81" s="5"/>
      <c r="M81" s="5"/>
      <c r="N81" s="365"/>
      <c r="O81" s="255" t="s">
        <v>337</v>
      </c>
      <c r="P81" s="255"/>
      <c r="Q81" s="65"/>
      <c r="R81" s="5"/>
      <c r="S81" s="5"/>
    </row>
    <row r="82" spans="1:19" ht="14.25" customHeight="1" x14ac:dyDescent="0.25">
      <c r="A82" s="64" t="s">
        <v>85</v>
      </c>
      <c r="B82" s="11" t="s">
        <v>86</v>
      </c>
      <c r="C82" s="264">
        <v>43137</v>
      </c>
      <c r="D82" s="140">
        <v>43221</v>
      </c>
      <c r="E82" s="28">
        <v>43319</v>
      </c>
      <c r="F82" s="28"/>
      <c r="G82" s="262" t="s">
        <v>328</v>
      </c>
      <c r="H82" s="13" t="s">
        <v>368</v>
      </c>
      <c r="I82" s="4"/>
      <c r="J82" s="4"/>
      <c r="K82" s="4"/>
      <c r="L82" s="4"/>
      <c r="M82" s="4"/>
      <c r="N82" s="364"/>
      <c r="O82" s="256" t="s">
        <v>337</v>
      </c>
      <c r="P82" s="256"/>
      <c r="Q82" s="62"/>
      <c r="R82" s="4"/>
      <c r="S82" s="4"/>
    </row>
    <row r="83" spans="1:19" ht="14.25" customHeight="1" x14ac:dyDescent="0.25">
      <c r="A83" s="7" t="s">
        <v>87</v>
      </c>
      <c r="B83" s="7" t="s">
        <v>88</v>
      </c>
      <c r="C83" s="122">
        <v>43109</v>
      </c>
      <c r="D83" s="123">
        <v>43221</v>
      </c>
      <c r="E83" s="29">
        <v>43292</v>
      </c>
      <c r="F83" s="29"/>
      <c r="G83" s="261" t="s">
        <v>328</v>
      </c>
      <c r="H83" s="15"/>
      <c r="I83" s="5"/>
      <c r="J83" s="5"/>
      <c r="K83" s="5"/>
      <c r="L83" s="5"/>
      <c r="M83" s="5"/>
      <c r="N83" s="365"/>
      <c r="O83" s="255" t="s">
        <v>337</v>
      </c>
      <c r="P83" s="255"/>
      <c r="Q83" s="65"/>
      <c r="R83" s="33"/>
      <c r="S83" s="5"/>
    </row>
    <row r="84" spans="1:19" ht="14.25" customHeight="1" x14ac:dyDescent="0.25">
      <c r="A84" s="59" t="s">
        <v>137</v>
      </c>
      <c r="B84" s="8" t="s">
        <v>138</v>
      </c>
      <c r="C84" s="264">
        <v>43137</v>
      </c>
      <c r="D84" s="140">
        <v>43193</v>
      </c>
      <c r="E84" s="28">
        <v>43319</v>
      </c>
      <c r="F84" s="28"/>
      <c r="G84" s="262" t="s">
        <v>328</v>
      </c>
      <c r="H84" s="13"/>
      <c r="I84" s="4"/>
      <c r="J84" s="4"/>
      <c r="K84" s="4"/>
      <c r="L84" s="4"/>
      <c r="M84" s="4"/>
      <c r="N84" s="364"/>
      <c r="O84" s="256"/>
      <c r="P84" s="256"/>
      <c r="Q84" s="62"/>
      <c r="R84" s="4"/>
      <c r="S84" s="4"/>
    </row>
    <row r="85" spans="1:19" ht="14.25" customHeight="1" x14ac:dyDescent="0.25">
      <c r="A85" s="16" t="s">
        <v>180</v>
      </c>
      <c r="B85" s="7" t="s">
        <v>181</v>
      </c>
      <c r="C85" s="122">
        <v>43109</v>
      </c>
      <c r="D85" s="123">
        <v>43193</v>
      </c>
      <c r="E85" s="29">
        <v>43292</v>
      </c>
      <c r="F85" s="29"/>
      <c r="G85" s="261" t="s">
        <v>328</v>
      </c>
      <c r="H85" s="15"/>
      <c r="I85" s="5"/>
      <c r="J85" s="5"/>
      <c r="K85" s="5"/>
      <c r="L85" s="5"/>
      <c r="M85" s="5"/>
      <c r="N85" s="365"/>
      <c r="O85" s="255"/>
      <c r="P85" s="255"/>
      <c r="Q85" s="65"/>
      <c r="R85" s="5"/>
      <c r="S85" s="5"/>
    </row>
    <row r="86" spans="1:19" ht="14.25" customHeight="1" x14ac:dyDescent="0.25">
      <c r="A86" s="59" t="s">
        <v>186</v>
      </c>
      <c r="B86" s="8" t="s">
        <v>187</v>
      </c>
      <c r="C86" s="264">
        <v>43109</v>
      </c>
      <c r="D86" s="140">
        <v>43193</v>
      </c>
      <c r="E86" s="28"/>
      <c r="F86" s="28"/>
      <c r="G86" s="262" t="s">
        <v>328</v>
      </c>
      <c r="H86" s="13"/>
      <c r="I86" s="4"/>
      <c r="J86" s="4"/>
      <c r="K86" s="4"/>
      <c r="L86" s="4"/>
      <c r="M86" s="4"/>
      <c r="N86" s="364"/>
      <c r="O86" s="256" t="s">
        <v>337</v>
      </c>
      <c r="P86" s="256"/>
      <c r="Q86" s="62"/>
      <c r="R86" s="4"/>
      <c r="S86" s="4"/>
    </row>
    <row r="87" spans="1:19" ht="14.25" customHeight="1" x14ac:dyDescent="0.25">
      <c r="A87" s="16" t="s">
        <v>196</v>
      </c>
      <c r="B87" s="7" t="s">
        <v>195</v>
      </c>
      <c r="C87" s="122">
        <v>43109</v>
      </c>
      <c r="D87" s="123">
        <v>43193</v>
      </c>
      <c r="E87" s="29">
        <v>43292</v>
      </c>
      <c r="F87" s="29"/>
      <c r="G87" s="261"/>
      <c r="H87" s="15"/>
      <c r="I87" s="5"/>
      <c r="J87" s="5"/>
      <c r="K87" s="5"/>
      <c r="L87" s="5"/>
      <c r="M87" s="5"/>
      <c r="N87" s="365"/>
      <c r="O87" s="255"/>
      <c r="P87" s="255"/>
      <c r="Q87" s="65"/>
      <c r="R87" s="5"/>
      <c r="S87" s="5"/>
    </row>
    <row r="88" spans="1:19" ht="14.25" customHeight="1" x14ac:dyDescent="0.25">
      <c r="A88" s="59" t="s">
        <v>250</v>
      </c>
      <c r="B88" s="8" t="s">
        <v>243</v>
      </c>
      <c r="C88" s="264">
        <v>43109</v>
      </c>
      <c r="D88" s="140">
        <v>43221</v>
      </c>
      <c r="E88" s="28">
        <v>43292</v>
      </c>
      <c r="F88" s="24">
        <v>43375</v>
      </c>
      <c r="G88" s="262" t="s">
        <v>328</v>
      </c>
      <c r="H88" s="13" t="s">
        <v>368</v>
      </c>
      <c r="I88" s="4"/>
      <c r="J88" s="4"/>
      <c r="K88" s="4"/>
      <c r="L88" s="4"/>
      <c r="M88" s="4"/>
      <c r="N88" s="364"/>
      <c r="O88" s="256"/>
      <c r="P88" s="256"/>
      <c r="Q88" s="62"/>
      <c r="R88" s="4"/>
      <c r="S88" s="4"/>
    </row>
    <row r="89" spans="1:19" ht="14.25" customHeight="1" x14ac:dyDescent="0.25">
      <c r="A89" s="16" t="s">
        <v>292</v>
      </c>
      <c r="B89" s="7" t="s">
        <v>302</v>
      </c>
      <c r="C89" s="122">
        <v>43109</v>
      </c>
      <c r="D89" s="123">
        <v>43193</v>
      </c>
      <c r="E89" s="29">
        <v>43292</v>
      </c>
      <c r="F89" s="26">
        <v>43375</v>
      </c>
      <c r="G89" s="261" t="s">
        <v>328</v>
      </c>
      <c r="H89" s="15"/>
      <c r="I89" s="5"/>
      <c r="J89" s="5"/>
      <c r="K89" s="5"/>
      <c r="L89" s="5"/>
      <c r="M89" s="5"/>
      <c r="N89" s="365"/>
      <c r="O89" s="255"/>
      <c r="P89" s="255"/>
      <c r="Q89" s="65"/>
      <c r="R89" s="5"/>
      <c r="S89" s="5"/>
    </row>
    <row r="90" spans="1:19" ht="14.25" customHeight="1" x14ac:dyDescent="0.25">
      <c r="A90" s="59" t="s">
        <v>294</v>
      </c>
      <c r="B90" s="138" t="s">
        <v>295</v>
      </c>
      <c r="C90" s="264">
        <v>43165</v>
      </c>
      <c r="D90" s="140">
        <v>43193</v>
      </c>
      <c r="E90" s="28">
        <v>43292</v>
      </c>
      <c r="F90" s="24">
        <v>43375</v>
      </c>
      <c r="G90" s="262" t="s">
        <v>328</v>
      </c>
      <c r="H90" s="13" t="s">
        <v>344</v>
      </c>
      <c r="I90" s="4"/>
      <c r="J90" s="4"/>
      <c r="K90" s="4"/>
      <c r="L90" s="4" t="s">
        <v>378</v>
      </c>
      <c r="M90" s="4"/>
      <c r="N90" s="364"/>
      <c r="O90" s="256" t="s">
        <v>368</v>
      </c>
      <c r="P90" s="256"/>
      <c r="Q90" s="62"/>
      <c r="R90" s="4"/>
      <c r="S90" s="4"/>
    </row>
    <row r="91" spans="1:19" ht="14.25" customHeight="1" x14ac:dyDescent="0.25">
      <c r="A91" s="16" t="s">
        <v>347</v>
      </c>
      <c r="B91" s="7" t="s">
        <v>357</v>
      </c>
      <c r="C91" s="366"/>
      <c r="D91" s="312"/>
      <c r="E91" s="29">
        <v>43319</v>
      </c>
      <c r="F91" s="29"/>
      <c r="G91" s="367"/>
      <c r="H91" s="15"/>
      <c r="I91" s="5"/>
      <c r="J91" s="5"/>
      <c r="K91" s="5"/>
      <c r="L91" s="5"/>
      <c r="M91" s="5"/>
      <c r="N91" s="365"/>
      <c r="O91" s="368"/>
      <c r="P91" s="368"/>
      <c r="Q91" s="369"/>
      <c r="R91" s="5"/>
      <c r="S91" s="5"/>
    </row>
    <row r="92" spans="1:19" ht="14.25" customHeight="1" x14ac:dyDescent="0.25">
      <c r="A92" s="59" t="s">
        <v>299</v>
      </c>
      <c r="B92" s="138" t="s">
        <v>300</v>
      </c>
      <c r="C92" s="264"/>
      <c r="D92" s="140">
        <v>43193</v>
      </c>
      <c r="E92" s="28">
        <v>43319</v>
      </c>
      <c r="F92" s="24">
        <v>43375</v>
      </c>
      <c r="G92" s="262" t="s">
        <v>328</v>
      </c>
      <c r="H92" s="13"/>
      <c r="I92" s="4"/>
      <c r="J92" s="4"/>
      <c r="K92" s="4"/>
      <c r="L92" s="4" t="s">
        <v>378</v>
      </c>
      <c r="M92" s="4"/>
      <c r="N92" s="364"/>
      <c r="O92" s="256"/>
      <c r="P92" s="256"/>
      <c r="Q92" s="62"/>
      <c r="R92" s="4"/>
      <c r="S92" s="4"/>
    </row>
    <row r="93" spans="1:19" ht="14.25" customHeight="1" x14ac:dyDescent="0.25">
      <c r="A93" s="34" t="s">
        <v>91</v>
      </c>
      <c r="B93" s="5" t="str">
        <f>HYPERLINK("http://www.combatvet.org/members/showMember.asp?LID=8171","Tambra ""Coyote"" Beauvais")</f>
        <v>Tambra "Coyote" Beauvais</v>
      </c>
      <c r="C93" s="122"/>
      <c r="D93" s="123">
        <v>43256</v>
      </c>
      <c r="E93" s="29">
        <v>43292</v>
      </c>
      <c r="F93" s="26">
        <v>43375</v>
      </c>
      <c r="G93" s="261" t="s">
        <v>328</v>
      </c>
      <c r="H93" s="15" t="s">
        <v>344</v>
      </c>
      <c r="I93" s="5"/>
      <c r="J93" s="5"/>
      <c r="K93" s="5"/>
      <c r="L93" s="5" t="s">
        <v>378</v>
      </c>
      <c r="M93" s="5"/>
      <c r="N93" s="365"/>
      <c r="O93" s="255"/>
      <c r="P93" s="255"/>
      <c r="Q93" s="65"/>
      <c r="R93" s="5"/>
      <c r="S93" s="5"/>
    </row>
    <row r="94" spans="1:19" ht="14.25" customHeight="1" x14ac:dyDescent="0.25">
      <c r="A94" s="35" t="s">
        <v>93</v>
      </c>
      <c r="B94" s="4" t="str">
        <f>HYPERLINK("http://www.combatvet.org/members/showMember.asp?LID=9670","Sara ""Gator"" Baumgarten")</f>
        <v>Sara "Gator" Baumgarten</v>
      </c>
      <c r="C94" s="264">
        <v>43137</v>
      </c>
      <c r="D94" s="140">
        <v>43193</v>
      </c>
      <c r="E94" s="28"/>
      <c r="F94" s="24">
        <v>43375</v>
      </c>
      <c r="G94" s="262" t="s">
        <v>328</v>
      </c>
      <c r="H94" s="13"/>
      <c r="I94" s="4"/>
      <c r="J94" s="4"/>
      <c r="K94" s="4"/>
      <c r="L94" s="4" t="s">
        <v>378</v>
      </c>
      <c r="M94" s="4"/>
      <c r="N94" s="364"/>
      <c r="O94" s="256" t="s">
        <v>337</v>
      </c>
      <c r="P94" s="256"/>
      <c r="Q94" s="62"/>
      <c r="R94" s="4"/>
      <c r="S94" s="4"/>
    </row>
    <row r="95" spans="1:19" ht="14.25" customHeight="1" x14ac:dyDescent="0.25">
      <c r="A95" s="34" t="s">
        <v>399</v>
      </c>
      <c r="B95" s="5" t="s">
        <v>404</v>
      </c>
      <c r="C95" s="122"/>
      <c r="D95" s="123"/>
      <c r="E95" s="29"/>
      <c r="F95" s="26"/>
      <c r="G95" s="261"/>
      <c r="H95" s="15"/>
      <c r="I95" s="5"/>
      <c r="J95" s="5"/>
      <c r="K95" s="5"/>
      <c r="L95" s="5"/>
      <c r="M95" s="5"/>
      <c r="N95" s="365"/>
      <c r="O95" s="255"/>
      <c r="P95" s="255"/>
      <c r="Q95" s="65"/>
      <c r="R95" s="33"/>
      <c r="S95" s="5"/>
    </row>
    <row r="96" spans="1:19" ht="14.25" customHeight="1" x14ac:dyDescent="0.25">
      <c r="A96" s="35" t="s">
        <v>94</v>
      </c>
      <c r="B96" s="4" t="str">
        <f>HYPERLINK("http://www.combatvet.org/members/showMember.asp?LID=10573","Christine ""Shortstack"" Mitchell")</f>
        <v>Christine "Shortstack" Mitchell</v>
      </c>
      <c r="C96" s="264"/>
      <c r="D96" s="140"/>
      <c r="E96" s="28"/>
      <c r="F96" s="28"/>
      <c r="G96" s="262" t="s">
        <v>328</v>
      </c>
      <c r="H96" s="13"/>
      <c r="I96" s="4"/>
      <c r="J96" s="4"/>
      <c r="K96" s="4"/>
      <c r="L96" s="4" t="s">
        <v>378</v>
      </c>
      <c r="M96" s="4"/>
      <c r="N96" s="364"/>
      <c r="O96" s="256"/>
      <c r="P96" s="256"/>
      <c r="Q96" s="62"/>
      <c r="R96" s="32"/>
      <c r="S96" s="4"/>
    </row>
    <row r="97" spans="1:19" s="483" customFormat="1" ht="14.25" customHeight="1" x14ac:dyDescent="0.25">
      <c r="A97" s="509" t="s">
        <v>162</v>
      </c>
      <c r="B97" s="447" t="s">
        <v>163</v>
      </c>
      <c r="C97" s="507">
        <v>43109</v>
      </c>
      <c r="D97" s="434">
        <v>43221</v>
      </c>
      <c r="E97" s="421">
        <v>43292</v>
      </c>
      <c r="F97" s="403">
        <v>43375</v>
      </c>
      <c r="G97" s="435" t="s">
        <v>328</v>
      </c>
      <c r="H97" s="422" t="s">
        <v>344</v>
      </c>
      <c r="I97" s="459" t="s">
        <v>380</v>
      </c>
      <c r="J97" s="459"/>
      <c r="K97" s="459"/>
      <c r="L97" s="459" t="s">
        <v>378</v>
      </c>
      <c r="M97" s="459"/>
      <c r="N97" s="501"/>
      <c r="O97" s="502" t="s">
        <v>368</v>
      </c>
      <c r="P97" s="502"/>
      <c r="Q97" s="508"/>
      <c r="R97" s="504"/>
      <c r="S97" s="459"/>
    </row>
    <row r="98" spans="1:19" ht="14.25" customHeight="1" x14ac:dyDescent="0.25">
      <c r="A98" s="35" t="s">
        <v>95</v>
      </c>
      <c r="B98" s="4" t="str">
        <f>HYPERLINK("http://www.combatvet.org/members/showMember.asp?LID=13338","Barbara ""Bee-Otch"" Thomas")</f>
        <v>Barbara "Bee-Otch" Thomas</v>
      </c>
      <c r="C98" s="264">
        <v>43137</v>
      </c>
      <c r="D98" s="140">
        <v>43221</v>
      </c>
      <c r="E98" s="28">
        <v>43292</v>
      </c>
      <c r="F98" s="24">
        <v>43375</v>
      </c>
      <c r="G98" s="262" t="s">
        <v>328</v>
      </c>
      <c r="H98" s="13" t="s">
        <v>368</v>
      </c>
      <c r="I98" s="4"/>
      <c r="J98" s="4"/>
      <c r="K98" s="4"/>
      <c r="L98" s="4"/>
      <c r="M98" s="4"/>
      <c r="N98" s="364"/>
      <c r="O98" s="256"/>
      <c r="P98" s="256"/>
      <c r="Q98" s="62"/>
      <c r="R98" s="4"/>
      <c r="S98" s="4"/>
    </row>
    <row r="99" spans="1:19" s="483" customFormat="1" ht="14.25" customHeight="1" x14ac:dyDescent="0.25">
      <c r="A99" s="444" t="s">
        <v>385</v>
      </c>
      <c r="B99" s="444" t="s">
        <v>386</v>
      </c>
      <c r="C99" s="507"/>
      <c r="D99" s="434"/>
      <c r="E99" s="421"/>
      <c r="F99" s="403">
        <v>43375</v>
      </c>
      <c r="G99" s="435"/>
      <c r="H99" s="422"/>
      <c r="I99" s="459"/>
      <c r="J99" s="459"/>
      <c r="K99" s="459"/>
      <c r="L99" s="459"/>
      <c r="M99" s="459"/>
      <c r="N99" s="501"/>
      <c r="O99" s="502"/>
      <c r="P99" s="502"/>
      <c r="Q99" s="508"/>
      <c r="R99" s="459"/>
      <c r="S99" s="459"/>
    </row>
    <row r="100" spans="1:19" ht="13.5" customHeight="1" x14ac:dyDescent="0.25">
      <c r="A100" s="35" t="s">
        <v>170</v>
      </c>
      <c r="B100" s="4" t="s">
        <v>171</v>
      </c>
      <c r="C100" s="264">
        <v>43109</v>
      </c>
      <c r="D100" s="140">
        <v>43221</v>
      </c>
      <c r="E100" s="28">
        <v>43319</v>
      </c>
      <c r="F100" s="24">
        <v>43375</v>
      </c>
      <c r="G100" s="262"/>
      <c r="H100" s="13"/>
      <c r="I100" s="4"/>
      <c r="J100" s="4"/>
      <c r="K100" s="4"/>
      <c r="L100" s="4"/>
      <c r="M100" s="4"/>
      <c r="N100" s="364"/>
      <c r="O100" s="256"/>
      <c r="P100" s="256"/>
      <c r="Q100" s="62"/>
      <c r="R100" s="32"/>
      <c r="S100" s="4"/>
    </row>
    <row r="101" spans="1:19" s="483" customFormat="1" ht="13.5" customHeight="1" x14ac:dyDescent="0.25">
      <c r="A101" s="510" t="s">
        <v>98</v>
      </c>
      <c r="B101" s="447" t="s">
        <v>99</v>
      </c>
      <c r="C101" s="507">
        <v>43109</v>
      </c>
      <c r="D101" s="434"/>
      <c r="E101" s="459"/>
      <c r="F101" s="459"/>
      <c r="G101" s="435" t="s">
        <v>328</v>
      </c>
      <c r="H101" s="422"/>
      <c r="I101" s="459"/>
      <c r="J101" s="459"/>
      <c r="K101" s="459"/>
      <c r="L101" s="459"/>
      <c r="M101" s="459"/>
      <c r="N101" s="501"/>
      <c r="O101" s="502"/>
      <c r="P101" s="502"/>
      <c r="Q101" s="422"/>
      <c r="R101" s="459"/>
      <c r="S101" s="459"/>
    </row>
    <row r="102" spans="1:19" ht="13.5" customHeight="1" x14ac:dyDescent="0.25">
      <c r="A102" s="59" t="s">
        <v>157</v>
      </c>
      <c r="B102" s="8" t="s">
        <v>158</v>
      </c>
      <c r="C102" s="264">
        <v>43109</v>
      </c>
      <c r="D102" s="140">
        <v>43221</v>
      </c>
      <c r="E102" s="36">
        <v>43292</v>
      </c>
      <c r="F102" s="24">
        <v>43375</v>
      </c>
      <c r="G102" s="262" t="s">
        <v>328</v>
      </c>
      <c r="H102" s="13" t="s">
        <v>368</v>
      </c>
      <c r="I102" s="4"/>
      <c r="J102" s="4"/>
      <c r="K102" s="4"/>
      <c r="L102" s="4"/>
      <c r="M102" s="4"/>
      <c r="N102" s="364"/>
      <c r="O102" s="256"/>
      <c r="P102" s="256"/>
      <c r="Q102" s="13"/>
      <c r="R102" s="4"/>
      <c r="S102" s="4"/>
    </row>
    <row r="103" spans="1:19" s="483" customFormat="1" ht="15" customHeight="1" x14ac:dyDescent="0.25">
      <c r="A103" s="509" t="s">
        <v>204</v>
      </c>
      <c r="B103" s="511" t="s">
        <v>205</v>
      </c>
      <c r="C103" s="507">
        <v>43109</v>
      </c>
      <c r="D103" s="434"/>
      <c r="E103" s="462">
        <v>43292</v>
      </c>
      <c r="F103" s="462"/>
      <c r="G103" s="435"/>
      <c r="H103" s="422"/>
      <c r="I103" s="459"/>
      <c r="J103" s="459"/>
      <c r="K103" s="459"/>
      <c r="L103" s="459"/>
      <c r="M103" s="459"/>
      <c r="N103" s="501"/>
      <c r="O103" s="502"/>
      <c r="P103" s="502"/>
      <c r="Q103" s="422"/>
      <c r="R103" s="459"/>
      <c r="S103" s="459"/>
    </row>
    <row r="104" spans="1:19" ht="14.25" customHeight="1" x14ac:dyDescent="0.25">
      <c r="A104" s="63" t="s">
        <v>96</v>
      </c>
      <c r="B104" s="8" t="s">
        <v>97</v>
      </c>
      <c r="C104" s="264"/>
      <c r="D104" s="140"/>
      <c r="E104" s="36">
        <v>43292</v>
      </c>
      <c r="F104" s="36"/>
      <c r="G104" s="262"/>
      <c r="H104" s="13"/>
      <c r="I104" s="4"/>
      <c r="J104" s="4"/>
      <c r="K104" s="4"/>
      <c r="L104" s="4"/>
      <c r="M104" s="4"/>
      <c r="N104" s="364"/>
      <c r="O104" s="256"/>
      <c r="P104" s="256"/>
      <c r="Q104" s="13"/>
      <c r="R104" s="4"/>
      <c r="S104" s="4"/>
    </row>
    <row r="105" spans="1:19" s="483" customFormat="1" ht="14.25" customHeight="1" x14ac:dyDescent="0.25">
      <c r="A105" s="509" t="s">
        <v>164</v>
      </c>
      <c r="B105" s="447" t="s">
        <v>165</v>
      </c>
      <c r="C105" s="507">
        <v>43165</v>
      </c>
      <c r="D105" s="434">
        <v>43193</v>
      </c>
      <c r="E105" s="459"/>
      <c r="F105" s="459"/>
      <c r="G105" s="435" t="s">
        <v>328</v>
      </c>
      <c r="H105" s="422" t="s">
        <v>368</v>
      </c>
      <c r="I105" s="459"/>
      <c r="J105" s="459"/>
      <c r="K105" s="459"/>
      <c r="L105" s="459"/>
      <c r="M105" s="459"/>
      <c r="N105" s="501"/>
      <c r="O105" s="502" t="s">
        <v>337</v>
      </c>
      <c r="P105" s="502"/>
      <c r="Q105" s="422"/>
      <c r="R105" s="459"/>
      <c r="S105" s="459"/>
    </row>
    <row r="106" spans="1:19" ht="14.25" customHeight="1" x14ac:dyDescent="0.25">
      <c r="A106" s="59" t="s">
        <v>100</v>
      </c>
      <c r="B106" s="8" t="s">
        <v>101</v>
      </c>
      <c r="C106" s="264">
        <v>43109</v>
      </c>
      <c r="D106" s="140">
        <v>43193</v>
      </c>
      <c r="E106" s="36">
        <v>43292</v>
      </c>
      <c r="F106" s="24">
        <v>43375</v>
      </c>
      <c r="G106" s="262" t="s">
        <v>328</v>
      </c>
      <c r="H106" s="13"/>
      <c r="I106" s="4"/>
      <c r="J106" s="4"/>
      <c r="K106" s="4"/>
      <c r="L106" s="4"/>
      <c r="M106" s="4"/>
      <c r="N106" s="364"/>
      <c r="O106" s="256"/>
      <c r="P106" s="256"/>
      <c r="Q106" s="13"/>
      <c r="R106" s="4"/>
      <c r="S106" s="4"/>
    </row>
    <row r="107" spans="1:19" s="483" customFormat="1" ht="16.5" customHeight="1" x14ac:dyDescent="0.25">
      <c r="A107" s="512" t="s">
        <v>284</v>
      </c>
      <c r="B107" s="447" t="s">
        <v>285</v>
      </c>
      <c r="C107" s="507">
        <v>43137</v>
      </c>
      <c r="D107" s="434">
        <v>43193</v>
      </c>
      <c r="E107" s="421">
        <v>43292</v>
      </c>
      <c r="F107" s="403">
        <v>43375</v>
      </c>
      <c r="G107" s="435" t="s">
        <v>328</v>
      </c>
      <c r="H107" s="422" t="s">
        <v>344</v>
      </c>
      <c r="I107" s="459"/>
      <c r="J107" s="459"/>
      <c r="K107" s="459"/>
      <c r="L107" s="459" t="s">
        <v>378</v>
      </c>
      <c r="M107" s="459"/>
      <c r="N107" s="501"/>
      <c r="O107" s="502" t="s">
        <v>337</v>
      </c>
      <c r="P107" s="502"/>
      <c r="Q107" s="503"/>
      <c r="R107" s="503"/>
      <c r="S107" s="459"/>
    </row>
    <row r="108" spans="1:19" ht="14.25" customHeight="1" x14ac:dyDescent="0.25">
      <c r="A108" s="90" t="s">
        <v>322</v>
      </c>
      <c r="B108" s="138" t="s">
        <v>323</v>
      </c>
      <c r="C108" s="264">
        <v>43109</v>
      </c>
      <c r="D108" s="140">
        <v>43193</v>
      </c>
      <c r="E108" s="36">
        <v>43292</v>
      </c>
      <c r="F108" s="36"/>
      <c r="G108" s="262" t="s">
        <v>328</v>
      </c>
      <c r="H108" s="13" t="s">
        <v>337</v>
      </c>
      <c r="I108" s="4" t="s">
        <v>344</v>
      </c>
      <c r="J108" s="4"/>
      <c r="K108" s="4"/>
      <c r="L108" s="4"/>
      <c r="M108" s="4"/>
      <c r="N108" s="364"/>
      <c r="O108" s="256"/>
      <c r="P108" s="256"/>
      <c r="Q108" s="13"/>
      <c r="R108" s="4"/>
      <c r="S108" s="4"/>
    </row>
    <row r="109" spans="1:19" s="483" customFormat="1" ht="14.25" customHeight="1" x14ac:dyDescent="0.25">
      <c r="A109" s="447" t="s">
        <v>106</v>
      </c>
      <c r="B109" s="447" t="s">
        <v>107</v>
      </c>
      <c r="C109" s="507"/>
      <c r="D109" s="434"/>
      <c r="E109" s="459"/>
      <c r="F109" s="459"/>
      <c r="G109" s="435" t="s">
        <v>328</v>
      </c>
      <c r="H109" s="422"/>
      <c r="I109" s="459"/>
      <c r="J109" s="459"/>
      <c r="K109" s="459"/>
      <c r="L109" s="459" t="s">
        <v>378</v>
      </c>
      <c r="M109" s="459"/>
      <c r="N109" s="501"/>
      <c r="O109" s="502"/>
      <c r="P109" s="502"/>
      <c r="Q109" s="422"/>
      <c r="R109" s="459"/>
      <c r="S109" s="459"/>
    </row>
    <row r="110" spans="1:19" ht="14.25" customHeight="1" x14ac:dyDescent="0.25">
      <c r="A110" s="8" t="s">
        <v>183</v>
      </c>
      <c r="B110" s="8" t="s">
        <v>182</v>
      </c>
      <c r="C110" s="264">
        <v>43109</v>
      </c>
      <c r="D110" s="140">
        <v>43221</v>
      </c>
      <c r="E110" s="36">
        <v>43292</v>
      </c>
      <c r="F110" s="24">
        <v>43375</v>
      </c>
      <c r="G110" s="262" t="s">
        <v>328</v>
      </c>
      <c r="H110" s="13"/>
      <c r="I110" s="4"/>
      <c r="J110" s="4"/>
      <c r="K110" s="4"/>
      <c r="L110" s="4"/>
      <c r="M110" s="4"/>
      <c r="N110" s="364"/>
      <c r="O110" s="256"/>
      <c r="P110" s="256"/>
      <c r="Q110" s="13"/>
      <c r="R110" s="4"/>
      <c r="S110" s="4"/>
    </row>
    <row r="111" spans="1:19" s="483" customFormat="1" ht="14.25" customHeight="1" x14ac:dyDescent="0.25">
      <c r="A111" s="513" t="s">
        <v>345</v>
      </c>
      <c r="B111" s="444" t="s">
        <v>346</v>
      </c>
      <c r="C111" s="507"/>
      <c r="D111" s="434"/>
      <c r="E111" s="462">
        <v>43319</v>
      </c>
      <c r="F111" s="462"/>
      <c r="G111" s="435"/>
      <c r="H111" s="422"/>
      <c r="I111" s="459"/>
      <c r="J111" s="459"/>
      <c r="K111" s="459"/>
      <c r="L111" s="459"/>
      <c r="M111" s="459"/>
      <c r="N111" s="501"/>
      <c r="O111" s="502"/>
      <c r="P111" s="502"/>
      <c r="Q111" s="422"/>
      <c r="R111" s="459"/>
      <c r="S111" s="459"/>
    </row>
    <row r="112" spans="1:19" ht="14.25" customHeight="1" x14ac:dyDescent="0.25">
      <c r="A112" s="346" t="s">
        <v>363</v>
      </c>
      <c r="B112" s="58" t="s">
        <v>364</v>
      </c>
      <c r="C112" s="264"/>
      <c r="D112" s="140"/>
      <c r="E112" s="36"/>
      <c r="F112" s="36">
        <v>43375</v>
      </c>
      <c r="G112" s="262"/>
      <c r="H112" s="13"/>
      <c r="I112" s="4"/>
      <c r="J112" s="4"/>
      <c r="K112" s="4"/>
      <c r="L112" s="4"/>
      <c r="M112" s="4"/>
      <c r="N112" s="364"/>
      <c r="O112" s="256"/>
      <c r="P112" s="256"/>
      <c r="Q112" s="13"/>
      <c r="R112" s="4"/>
      <c r="S112" s="4"/>
    </row>
    <row r="113" spans="1:19" s="483" customFormat="1" ht="15.75" x14ac:dyDescent="0.25">
      <c r="A113" s="506" t="s">
        <v>217</v>
      </c>
      <c r="B113" s="447" t="s">
        <v>222</v>
      </c>
      <c r="C113" s="507">
        <v>43137</v>
      </c>
      <c r="D113" s="434">
        <v>43193</v>
      </c>
      <c r="E113" s="462">
        <v>43319</v>
      </c>
      <c r="F113" s="403">
        <v>43375</v>
      </c>
      <c r="G113" s="435" t="s">
        <v>328</v>
      </c>
      <c r="H113" s="422" t="s">
        <v>344</v>
      </c>
      <c r="I113" s="459"/>
      <c r="J113" s="459"/>
      <c r="K113" s="459"/>
      <c r="L113" s="459" t="s">
        <v>378</v>
      </c>
      <c r="M113" s="459"/>
      <c r="N113" s="501"/>
      <c r="O113" s="502" t="s">
        <v>337</v>
      </c>
      <c r="P113" s="502"/>
      <c r="Q113" s="422"/>
      <c r="R113" s="459"/>
      <c r="S113" s="459"/>
    </row>
    <row r="114" spans="1:19" ht="15.75" x14ac:dyDescent="0.25">
      <c r="A114" s="138" t="s">
        <v>310</v>
      </c>
      <c r="B114" s="138" t="s">
        <v>311</v>
      </c>
      <c r="C114" s="264"/>
      <c r="D114" s="140">
        <v>43193</v>
      </c>
      <c r="E114" s="4"/>
      <c r="F114" s="24">
        <v>43375</v>
      </c>
      <c r="G114" s="262" t="s">
        <v>328</v>
      </c>
      <c r="H114" s="13"/>
      <c r="I114" s="4"/>
      <c r="J114" s="4"/>
      <c r="K114" s="4"/>
      <c r="L114" s="4"/>
      <c r="M114" s="4"/>
      <c r="N114" s="364"/>
      <c r="O114" s="256" t="s">
        <v>337</v>
      </c>
      <c r="P114" s="256"/>
      <c r="Q114" s="13"/>
      <c r="R114" s="4"/>
      <c r="S114" s="4"/>
    </row>
    <row r="115" spans="1:19" s="483" customFormat="1" ht="15.75" x14ac:dyDescent="0.25">
      <c r="A115" s="459" t="s">
        <v>177</v>
      </c>
      <c r="B115" s="447" t="s">
        <v>117</v>
      </c>
      <c r="C115" s="507"/>
      <c r="D115" s="434"/>
      <c r="E115" s="459"/>
      <c r="F115" s="459"/>
      <c r="G115" s="435" t="s">
        <v>328</v>
      </c>
      <c r="H115" s="422"/>
      <c r="I115" s="459"/>
      <c r="J115" s="459"/>
      <c r="K115" s="459"/>
      <c r="L115" s="459"/>
      <c r="M115" s="459"/>
      <c r="N115" s="501"/>
      <c r="O115" s="502" t="s">
        <v>337</v>
      </c>
      <c r="P115" s="502"/>
      <c r="Q115" s="422"/>
      <c r="R115" s="459"/>
      <c r="S115" s="459"/>
    </row>
    <row r="116" spans="1:19" ht="15.75" x14ac:dyDescent="0.25">
      <c r="A116" s="8" t="s">
        <v>193</v>
      </c>
      <c r="B116" s="4" t="s">
        <v>197</v>
      </c>
      <c r="C116" s="264">
        <v>43109</v>
      </c>
      <c r="D116" s="140">
        <v>43193</v>
      </c>
      <c r="E116" s="4"/>
      <c r="F116" s="4"/>
      <c r="G116" s="262" t="s">
        <v>328</v>
      </c>
      <c r="H116" s="13"/>
      <c r="I116" s="4"/>
      <c r="J116" s="4"/>
      <c r="K116" s="4"/>
      <c r="L116" s="4"/>
      <c r="M116" s="4"/>
      <c r="N116" s="364"/>
      <c r="O116" s="256" t="s">
        <v>337</v>
      </c>
      <c r="P116" s="256"/>
      <c r="Q116" s="13"/>
      <c r="R116" s="4"/>
      <c r="S116" s="4"/>
    </row>
    <row r="117" spans="1:19" ht="15.75" x14ac:dyDescent="0.25"/>
    <row r="118" spans="1:19" ht="15.75" x14ac:dyDescent="0.25"/>
    <row r="119" spans="1:19" ht="15.75" x14ac:dyDescent="0.25"/>
    <row r="120" spans="1:19" ht="15.75" x14ac:dyDescent="0.25"/>
    <row r="121" spans="1:19" ht="15.75" x14ac:dyDescent="0.25"/>
    <row r="122" spans="1:19" ht="15.75" x14ac:dyDescent="0.25"/>
    <row r="123" spans="1:19" ht="15.75" x14ac:dyDescent="0.25"/>
    <row r="124" spans="1:19" ht="15.75" x14ac:dyDescent="0.25"/>
    <row r="125" spans="1:19" ht="15.75" x14ac:dyDescent="0.25"/>
    <row r="126" spans="1:19" ht="15.75" x14ac:dyDescent="0.25"/>
    <row r="127" spans="1:19" ht="15.75" x14ac:dyDescent="0.25"/>
    <row r="128" spans="1:19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x14ac:dyDescent="0.25"/>
    <row r="219" ht="15.75" x14ac:dyDescent="0.25"/>
    <row r="220" ht="15.75" x14ac:dyDescent="0.25"/>
    <row r="221" ht="15.75" x14ac:dyDescent="0.25"/>
    <row r="222" ht="15.75" x14ac:dyDescent="0.25"/>
    <row r="223" ht="15.75" x14ac:dyDescent="0.25"/>
    <row r="224" ht="15.75" x14ac:dyDescent="0.25"/>
    <row r="225" ht="15.75" x14ac:dyDescent="0.25"/>
    <row r="226" ht="15.75" x14ac:dyDescent="0.25"/>
    <row r="227" ht="15.75" x14ac:dyDescent="0.25"/>
    <row r="228" ht="15.75" x14ac:dyDescent="0.25"/>
    <row r="229" ht="15.75" x14ac:dyDescent="0.25"/>
    <row r="230" ht="15.75" x14ac:dyDescent="0.25"/>
    <row r="231" ht="15.75" x14ac:dyDescent="0.25"/>
    <row r="232" ht="15.75" x14ac:dyDescent="0.25"/>
    <row r="233" ht="15.75" x14ac:dyDescent="0.25"/>
    <row r="234" ht="15.75" x14ac:dyDescent="0.25"/>
    <row r="235" ht="15.75" x14ac:dyDescent="0.25"/>
    <row r="236" ht="15.75" x14ac:dyDescent="0.25"/>
    <row r="237" ht="15.75" x14ac:dyDescent="0.25"/>
    <row r="238" ht="15.75" x14ac:dyDescent="0.25"/>
    <row r="239" ht="15.75" x14ac:dyDescent="0.25"/>
    <row r="240" ht="15.75" x14ac:dyDescent="0.25"/>
    <row r="241" ht="15.75" x14ac:dyDescent="0.25"/>
    <row r="242" ht="15.75" x14ac:dyDescent="0.25"/>
    <row r="243" ht="15.75" x14ac:dyDescent="0.25"/>
    <row r="244" ht="15.75" x14ac:dyDescent="0.25"/>
    <row r="245" ht="15.75" x14ac:dyDescent="0.25"/>
    <row r="246" ht="15.75" x14ac:dyDescent="0.25"/>
    <row r="247" ht="15.75" x14ac:dyDescent="0.25"/>
    <row r="248" ht="15.75" x14ac:dyDescent="0.25"/>
    <row r="249" ht="15.75" x14ac:dyDescent="0.25"/>
    <row r="250" ht="15.75" x14ac:dyDescent="0.25"/>
    <row r="251" ht="15.75" x14ac:dyDescent="0.25"/>
    <row r="252" ht="15.75" x14ac:dyDescent="0.25"/>
    <row r="253" ht="15.75" x14ac:dyDescent="0.25"/>
    <row r="254" ht="15.75" x14ac:dyDescent="0.25"/>
    <row r="255" ht="15.75" x14ac:dyDescent="0.25"/>
    <row r="256" ht="15.75" x14ac:dyDescent="0.25"/>
    <row r="257" ht="15.75" x14ac:dyDescent="0.25"/>
    <row r="258" ht="15.75" x14ac:dyDescent="0.25"/>
    <row r="259" ht="15.75" x14ac:dyDescent="0.25"/>
    <row r="260" ht="15.75" x14ac:dyDescent="0.25"/>
    <row r="261" ht="15.75" x14ac:dyDescent="0.25"/>
    <row r="262" ht="15.75" x14ac:dyDescent="0.25"/>
    <row r="263" ht="15.75" x14ac:dyDescent="0.25"/>
    <row r="264" ht="15.75" x14ac:dyDescent="0.25"/>
    <row r="265" ht="15.75" x14ac:dyDescent="0.25"/>
    <row r="266" ht="15.75" x14ac:dyDescent="0.25"/>
    <row r="267" ht="15.75" x14ac:dyDescent="0.25"/>
    <row r="268" ht="15.75" x14ac:dyDescent="0.25"/>
    <row r="269" ht="15.75" x14ac:dyDescent="0.25"/>
    <row r="270" ht="15.75" x14ac:dyDescent="0.25"/>
    <row r="271" ht="15.75" x14ac:dyDescent="0.25"/>
    <row r="272" ht="15.75" x14ac:dyDescent="0.25"/>
    <row r="273" ht="15.75" x14ac:dyDescent="0.25"/>
    <row r="274" ht="15.75" x14ac:dyDescent="0.25"/>
    <row r="275" ht="15.75" x14ac:dyDescent="0.25"/>
    <row r="276" ht="15.75" x14ac:dyDescent="0.25"/>
    <row r="277" ht="15.75" x14ac:dyDescent="0.25"/>
    <row r="278" ht="15.75" x14ac:dyDescent="0.25"/>
    <row r="279" ht="15.75" x14ac:dyDescent="0.25"/>
    <row r="280" ht="15.75" x14ac:dyDescent="0.25"/>
    <row r="281" ht="15.75" x14ac:dyDescent="0.25"/>
    <row r="282" ht="15.75" x14ac:dyDescent="0.25"/>
    <row r="283" ht="15.75" x14ac:dyDescent="0.25"/>
    <row r="284" ht="15.75" x14ac:dyDescent="0.25"/>
    <row r="285" ht="15.75" x14ac:dyDescent="0.25"/>
    <row r="286" ht="15.75" x14ac:dyDescent="0.25"/>
    <row r="287" ht="15.75" x14ac:dyDescent="0.25"/>
    <row r="288" ht="15.75" x14ac:dyDescent="0.25"/>
    <row r="289" ht="15.75" x14ac:dyDescent="0.25"/>
    <row r="290" ht="15.75" x14ac:dyDescent="0.25"/>
    <row r="291" ht="15.75" x14ac:dyDescent="0.25"/>
    <row r="292" ht="15.75" x14ac:dyDescent="0.25"/>
    <row r="293" ht="15.75" x14ac:dyDescent="0.25"/>
    <row r="294" ht="15.75" x14ac:dyDescent="0.25"/>
    <row r="295" ht="15.75" x14ac:dyDescent="0.25"/>
    <row r="296" ht="15.75" x14ac:dyDescent="0.25"/>
    <row r="297" ht="15.75" x14ac:dyDescent="0.25"/>
    <row r="298" ht="15.75" x14ac:dyDescent="0.25"/>
    <row r="299" ht="15.75" x14ac:dyDescent="0.25"/>
    <row r="300" ht="15.75" x14ac:dyDescent="0.25"/>
    <row r="301" ht="15.75" x14ac:dyDescent="0.25"/>
    <row r="302" ht="15.75" x14ac:dyDescent="0.25"/>
    <row r="303" ht="15.75" x14ac:dyDescent="0.25"/>
    <row r="304" ht="15.75" x14ac:dyDescent="0.25"/>
    <row r="305" ht="15.75" x14ac:dyDescent="0.25"/>
    <row r="306" ht="15.75" x14ac:dyDescent="0.25"/>
    <row r="307" ht="15.75" x14ac:dyDescent="0.25"/>
    <row r="308" ht="15.75" x14ac:dyDescent="0.25"/>
    <row r="309" ht="15.75" x14ac:dyDescent="0.25"/>
    <row r="310" ht="15.75" x14ac:dyDescent="0.25"/>
    <row r="311" ht="15.75" x14ac:dyDescent="0.25"/>
    <row r="312" ht="15.75" x14ac:dyDescent="0.25"/>
    <row r="313" ht="15.75" x14ac:dyDescent="0.25"/>
    <row r="314" ht="15.75" x14ac:dyDescent="0.25"/>
    <row r="315" ht="15.75" x14ac:dyDescent="0.25"/>
    <row r="316" ht="15.75" x14ac:dyDescent="0.25"/>
    <row r="317" ht="15.75" x14ac:dyDescent="0.25"/>
    <row r="318" ht="15.75" x14ac:dyDescent="0.25"/>
    <row r="319" ht="15.75" x14ac:dyDescent="0.25"/>
    <row r="320" ht="15.75" x14ac:dyDescent="0.25"/>
    <row r="321" ht="15.75" x14ac:dyDescent="0.25"/>
    <row r="322" ht="15.75" x14ac:dyDescent="0.25"/>
    <row r="323" ht="15.75" x14ac:dyDescent="0.25"/>
    <row r="324" ht="15.75" x14ac:dyDescent="0.25"/>
    <row r="325" ht="15.75" x14ac:dyDescent="0.25"/>
    <row r="326" ht="15.75" x14ac:dyDescent="0.25"/>
    <row r="327" ht="15.75" x14ac:dyDescent="0.25"/>
    <row r="328" ht="15.75" x14ac:dyDescent="0.25"/>
    <row r="329" ht="15.75" x14ac:dyDescent="0.25"/>
    <row r="330" ht="15.75" x14ac:dyDescent="0.25"/>
    <row r="331" ht="15.75" x14ac:dyDescent="0.25"/>
    <row r="332" ht="15.75" x14ac:dyDescent="0.25"/>
    <row r="333" ht="15.75" x14ac:dyDescent="0.25"/>
    <row r="334" ht="15.75" x14ac:dyDescent="0.25"/>
    <row r="335" ht="15.75" x14ac:dyDescent="0.25"/>
    <row r="336" ht="15.75" x14ac:dyDescent="0.25"/>
    <row r="337" ht="15.75" x14ac:dyDescent="0.25"/>
    <row r="338" ht="15.75" x14ac:dyDescent="0.25"/>
    <row r="339" ht="15.75" x14ac:dyDescent="0.25"/>
    <row r="340" ht="15.75" x14ac:dyDescent="0.25"/>
    <row r="341" ht="15.75" x14ac:dyDescent="0.25"/>
    <row r="342" ht="15.75" x14ac:dyDescent="0.25"/>
    <row r="343" ht="15.75" x14ac:dyDescent="0.25"/>
    <row r="344" ht="15.75" x14ac:dyDescent="0.25"/>
    <row r="345" ht="15.75" x14ac:dyDescent="0.25"/>
    <row r="346" ht="15.75" x14ac:dyDescent="0.25"/>
    <row r="347" ht="15.75" x14ac:dyDescent="0.25"/>
    <row r="348" ht="15.75" x14ac:dyDescent="0.25"/>
    <row r="349" ht="15.75" x14ac:dyDescent="0.25"/>
    <row r="350" ht="15.75" x14ac:dyDescent="0.25"/>
    <row r="351" ht="15.75" x14ac:dyDescent="0.25"/>
    <row r="352" ht="15.75" x14ac:dyDescent="0.25"/>
    <row r="353" ht="15.75" x14ac:dyDescent="0.25"/>
    <row r="354" ht="15.75" x14ac:dyDescent="0.25"/>
    <row r="355" ht="15.75" x14ac:dyDescent="0.25"/>
    <row r="356" ht="15.75" x14ac:dyDescent="0.25"/>
    <row r="357" ht="15.75" x14ac:dyDescent="0.25"/>
    <row r="358" ht="15.75" x14ac:dyDescent="0.25"/>
    <row r="359" ht="15.75" x14ac:dyDescent="0.25"/>
    <row r="360" ht="15.75" x14ac:dyDescent="0.25"/>
    <row r="361" ht="15.75" x14ac:dyDescent="0.25"/>
    <row r="362" ht="15.75" x14ac:dyDescent="0.25"/>
    <row r="363" ht="15.75" x14ac:dyDescent="0.25"/>
    <row r="364" ht="15.75" x14ac:dyDescent="0.25"/>
    <row r="365" ht="15.75" x14ac:dyDescent="0.25"/>
    <row r="366" ht="15.75" x14ac:dyDescent="0.25"/>
    <row r="367" ht="15.75" x14ac:dyDescent="0.25"/>
    <row r="368" ht="15.75" x14ac:dyDescent="0.25"/>
    <row r="369" ht="15.75" x14ac:dyDescent="0.25"/>
    <row r="370" ht="15.75" x14ac:dyDescent="0.25"/>
    <row r="371" ht="15.75" x14ac:dyDescent="0.25"/>
    <row r="372" ht="15.75" x14ac:dyDescent="0.25"/>
    <row r="373" ht="15.75" x14ac:dyDescent="0.25"/>
    <row r="374" ht="15.75" x14ac:dyDescent="0.25"/>
    <row r="375" ht="15.75" x14ac:dyDescent="0.25"/>
    <row r="376" ht="15.75" x14ac:dyDescent="0.25"/>
    <row r="377" ht="15.75" x14ac:dyDescent="0.25"/>
    <row r="378" ht="15.75" x14ac:dyDescent="0.25"/>
    <row r="379" ht="15.75" x14ac:dyDescent="0.25"/>
    <row r="380" ht="15.75" x14ac:dyDescent="0.25"/>
    <row r="381" ht="15.75" x14ac:dyDescent="0.25"/>
    <row r="382" ht="15.75" x14ac:dyDescent="0.25"/>
    <row r="383" ht="15.75" x14ac:dyDescent="0.25"/>
    <row r="384" ht="15.75" x14ac:dyDescent="0.25"/>
    <row r="385" ht="15.75" x14ac:dyDescent="0.25"/>
    <row r="386" ht="15.75" x14ac:dyDescent="0.25"/>
    <row r="387" ht="15.75" x14ac:dyDescent="0.25"/>
    <row r="388" ht="15.75" x14ac:dyDescent="0.25"/>
    <row r="389" ht="15.75" x14ac:dyDescent="0.25"/>
    <row r="390" ht="15.75" x14ac:dyDescent="0.25"/>
    <row r="391" ht="15.75" x14ac:dyDescent="0.25"/>
    <row r="392" ht="15.75" x14ac:dyDescent="0.25"/>
    <row r="393" ht="15.75" x14ac:dyDescent="0.25"/>
    <row r="394" ht="15.75" x14ac:dyDescent="0.25"/>
    <row r="395" ht="15.75" x14ac:dyDescent="0.25"/>
    <row r="396" ht="15.75" x14ac:dyDescent="0.25"/>
    <row r="397" ht="15.75" x14ac:dyDescent="0.25"/>
    <row r="398" ht="15.75" x14ac:dyDescent="0.25"/>
    <row r="399" ht="15.75" x14ac:dyDescent="0.25"/>
    <row r="400" ht="15.75" x14ac:dyDescent="0.25"/>
    <row r="401" ht="15.75" x14ac:dyDescent="0.25"/>
    <row r="402" ht="15.75" x14ac:dyDescent="0.25"/>
    <row r="403" ht="15.75" x14ac:dyDescent="0.25"/>
    <row r="404" ht="15.75" x14ac:dyDescent="0.25"/>
    <row r="405" ht="15.75" x14ac:dyDescent="0.25"/>
    <row r="406" ht="15.75" x14ac:dyDescent="0.25"/>
    <row r="407" ht="15.75" x14ac:dyDescent="0.25"/>
    <row r="408" ht="15.75" x14ac:dyDescent="0.25"/>
    <row r="409" ht="15.75" x14ac:dyDescent="0.25"/>
    <row r="410" ht="15.75" x14ac:dyDescent="0.25"/>
    <row r="411" ht="15.75" x14ac:dyDescent="0.25"/>
    <row r="412" ht="15.75" x14ac:dyDescent="0.25"/>
    <row r="413" ht="15.75" x14ac:dyDescent="0.25"/>
    <row r="414" ht="15.75" x14ac:dyDescent="0.25"/>
    <row r="415" ht="15.75" x14ac:dyDescent="0.25"/>
    <row r="416" ht="15.75" x14ac:dyDescent="0.25"/>
    <row r="417" ht="15.75" x14ac:dyDescent="0.25"/>
    <row r="418" ht="15.75" x14ac:dyDescent="0.25"/>
    <row r="419" ht="15.75" x14ac:dyDescent="0.25"/>
    <row r="420" ht="15.75" x14ac:dyDescent="0.25"/>
    <row r="421" ht="15.75" x14ac:dyDescent="0.25"/>
    <row r="422" ht="15.75" x14ac:dyDescent="0.25"/>
    <row r="423" ht="15.75" x14ac:dyDescent="0.25"/>
    <row r="424" ht="15.75" x14ac:dyDescent="0.25"/>
    <row r="425" ht="15.75" x14ac:dyDescent="0.25"/>
    <row r="426" ht="15.75" x14ac:dyDescent="0.25"/>
    <row r="427" ht="15.75" x14ac:dyDescent="0.25"/>
    <row r="428" ht="15.75" x14ac:dyDescent="0.25"/>
    <row r="429" ht="15.75" x14ac:dyDescent="0.25"/>
    <row r="430" ht="15.75" x14ac:dyDescent="0.25"/>
    <row r="431" ht="15.75" x14ac:dyDescent="0.25"/>
    <row r="432" ht="15.75" x14ac:dyDescent="0.25"/>
    <row r="433" ht="15.75" x14ac:dyDescent="0.25"/>
    <row r="434" ht="15.75" x14ac:dyDescent="0.25"/>
    <row r="435" ht="15.75" x14ac:dyDescent="0.25"/>
    <row r="436" ht="15.75" x14ac:dyDescent="0.25"/>
    <row r="437" ht="15.75" x14ac:dyDescent="0.25"/>
    <row r="438" ht="15.75" x14ac:dyDescent="0.25"/>
    <row r="439" ht="15.75" x14ac:dyDescent="0.25"/>
    <row r="440" ht="15.75" x14ac:dyDescent="0.25"/>
    <row r="441" ht="15.75" x14ac:dyDescent="0.25"/>
    <row r="442" ht="15.75" x14ac:dyDescent="0.25"/>
    <row r="443" ht="15.75" x14ac:dyDescent="0.25"/>
    <row r="444" ht="15.75" x14ac:dyDescent="0.25"/>
    <row r="445" ht="15.75" x14ac:dyDescent="0.25"/>
    <row r="446" ht="15.75" x14ac:dyDescent="0.25"/>
    <row r="447" ht="15.75" x14ac:dyDescent="0.25"/>
    <row r="448" ht="15.75" x14ac:dyDescent="0.25"/>
    <row r="449" ht="15.75" x14ac:dyDescent="0.25"/>
    <row r="450" ht="15.75" x14ac:dyDescent="0.25"/>
    <row r="451" ht="15.75" x14ac:dyDescent="0.25"/>
    <row r="452" ht="15.75" x14ac:dyDescent="0.25"/>
    <row r="453" ht="15.75" x14ac:dyDescent="0.25"/>
    <row r="454" ht="15.75" x14ac:dyDescent="0.25"/>
    <row r="455" ht="15.75" x14ac:dyDescent="0.25"/>
    <row r="456" ht="15.75" x14ac:dyDescent="0.25"/>
    <row r="457" ht="15.75" x14ac:dyDescent="0.25"/>
    <row r="458" ht="15.75" x14ac:dyDescent="0.25"/>
    <row r="459" ht="15.75" x14ac:dyDescent="0.25"/>
    <row r="460" ht="15.75" x14ac:dyDescent="0.25"/>
    <row r="461" ht="15.75" x14ac:dyDescent="0.25"/>
    <row r="462" ht="15.75" x14ac:dyDescent="0.25"/>
    <row r="463" ht="15.75" x14ac:dyDescent="0.25"/>
    <row r="464" ht="15.75" x14ac:dyDescent="0.25"/>
    <row r="465" ht="15.75" x14ac:dyDescent="0.25"/>
    <row r="466" ht="15.75" x14ac:dyDescent="0.25"/>
    <row r="467" ht="15.75" x14ac:dyDescent="0.25"/>
    <row r="468" ht="15.75" x14ac:dyDescent="0.25"/>
    <row r="469" ht="15.75" x14ac:dyDescent="0.25"/>
    <row r="470" ht="15.75" x14ac:dyDescent="0.25"/>
    <row r="471" ht="15.75" x14ac:dyDescent="0.25"/>
    <row r="472" ht="15.75" x14ac:dyDescent="0.25"/>
    <row r="473" ht="15.75" x14ac:dyDescent="0.25"/>
    <row r="474" ht="15.75" x14ac:dyDescent="0.25"/>
    <row r="475" ht="15.75" x14ac:dyDescent="0.25"/>
    <row r="476" ht="15.75" x14ac:dyDescent="0.25"/>
    <row r="477" ht="15.75" x14ac:dyDescent="0.25"/>
    <row r="478" ht="15.75" x14ac:dyDescent="0.25"/>
    <row r="479" ht="15.75" x14ac:dyDescent="0.25"/>
    <row r="480" ht="15.75" x14ac:dyDescent="0.25"/>
    <row r="481" ht="15.75" x14ac:dyDescent="0.25"/>
    <row r="482" ht="15.75" x14ac:dyDescent="0.25"/>
    <row r="483" ht="15.75" x14ac:dyDescent="0.25"/>
    <row r="484" ht="15.75" x14ac:dyDescent="0.25"/>
    <row r="485" ht="15.75" x14ac:dyDescent="0.25"/>
    <row r="486" ht="15.75" x14ac:dyDescent="0.25"/>
    <row r="487" ht="15.75" x14ac:dyDescent="0.25"/>
    <row r="488" ht="15.75" x14ac:dyDescent="0.25"/>
    <row r="489" ht="15.75" x14ac:dyDescent="0.25"/>
    <row r="490" ht="15.75" x14ac:dyDescent="0.25"/>
    <row r="491" ht="15.75" x14ac:dyDescent="0.25"/>
    <row r="492" ht="15.75" x14ac:dyDescent="0.25"/>
    <row r="493" ht="15.75" x14ac:dyDescent="0.25"/>
    <row r="494" ht="15.75" x14ac:dyDescent="0.25"/>
    <row r="495" ht="15.75" x14ac:dyDescent="0.25"/>
    <row r="496" ht="15.75" x14ac:dyDescent="0.25"/>
    <row r="497" ht="15.75" x14ac:dyDescent="0.25"/>
    <row r="498" ht="15.75" x14ac:dyDescent="0.25"/>
    <row r="499" ht="15.75" x14ac:dyDescent="0.25"/>
    <row r="500" ht="15.75" x14ac:dyDescent="0.25"/>
    <row r="501" ht="15.75" x14ac:dyDescent="0.25"/>
    <row r="502" ht="15.75" x14ac:dyDescent="0.25"/>
    <row r="503" ht="15.75" x14ac:dyDescent="0.25"/>
    <row r="504" ht="15.75" x14ac:dyDescent="0.25"/>
    <row r="505" ht="15.75" x14ac:dyDescent="0.25"/>
    <row r="506" ht="15.75" x14ac:dyDescent="0.25"/>
    <row r="507" ht="15.75" x14ac:dyDescent="0.25"/>
    <row r="508" ht="15.75" x14ac:dyDescent="0.25"/>
    <row r="509" ht="15.75" x14ac:dyDescent="0.25"/>
    <row r="510" ht="15.75" x14ac:dyDescent="0.25"/>
    <row r="511" ht="15.75" x14ac:dyDescent="0.25"/>
    <row r="512" ht="15.75" x14ac:dyDescent="0.25"/>
    <row r="513" ht="15.75" x14ac:dyDescent="0.25"/>
    <row r="514" ht="15.75" x14ac:dyDescent="0.25"/>
    <row r="515" ht="15.75" x14ac:dyDescent="0.25"/>
    <row r="516" ht="15.75" x14ac:dyDescent="0.25"/>
    <row r="517" ht="15.75" x14ac:dyDescent="0.25"/>
    <row r="518" ht="15.75" x14ac:dyDescent="0.25"/>
    <row r="519" ht="15.75" x14ac:dyDescent="0.25"/>
    <row r="520" ht="15.75" x14ac:dyDescent="0.25"/>
    <row r="521" ht="15.75" x14ac:dyDescent="0.25"/>
    <row r="522" ht="15.75" x14ac:dyDescent="0.25"/>
    <row r="523" ht="15.75" x14ac:dyDescent="0.25"/>
    <row r="524" ht="15.75" x14ac:dyDescent="0.25"/>
    <row r="525" ht="15.75" x14ac:dyDescent="0.25"/>
    <row r="526" ht="15.75" x14ac:dyDescent="0.25"/>
    <row r="527" ht="15.75" x14ac:dyDescent="0.25"/>
    <row r="528" ht="15.75" x14ac:dyDescent="0.25"/>
    <row r="529" ht="15.75" x14ac:dyDescent="0.25"/>
    <row r="530" ht="15.75" x14ac:dyDescent="0.25"/>
    <row r="531" ht="15.75" x14ac:dyDescent="0.25"/>
    <row r="532" ht="15.75" x14ac:dyDescent="0.25"/>
    <row r="533" ht="15.75" x14ac:dyDescent="0.25"/>
    <row r="534" ht="15.75" x14ac:dyDescent="0.25"/>
    <row r="535" ht="15.75" x14ac:dyDescent="0.25"/>
    <row r="536" ht="15.75" x14ac:dyDescent="0.25"/>
    <row r="537" ht="15.75" x14ac:dyDescent="0.25"/>
    <row r="538" ht="15.75" x14ac:dyDescent="0.25"/>
    <row r="539" ht="15.75" x14ac:dyDescent="0.25"/>
    <row r="540" ht="15.75" x14ac:dyDescent="0.25"/>
    <row r="541" ht="15.75" x14ac:dyDescent="0.25"/>
    <row r="542" ht="15.75" x14ac:dyDescent="0.25"/>
    <row r="543" ht="15.75" x14ac:dyDescent="0.25"/>
    <row r="544" ht="15.75" x14ac:dyDescent="0.25"/>
    <row r="545" ht="15.75" x14ac:dyDescent="0.25"/>
    <row r="546" ht="15.75" x14ac:dyDescent="0.25"/>
    <row r="547" ht="15.75" x14ac:dyDescent="0.25"/>
    <row r="548" ht="15.75" x14ac:dyDescent="0.25"/>
    <row r="549" ht="15.75" x14ac:dyDescent="0.25"/>
    <row r="550" ht="15.75" x14ac:dyDescent="0.25"/>
    <row r="551" ht="15.75" x14ac:dyDescent="0.25"/>
    <row r="552" ht="15.75" x14ac:dyDescent="0.25"/>
    <row r="553" ht="15.75" x14ac:dyDescent="0.25"/>
    <row r="554" ht="15.75" x14ac:dyDescent="0.25"/>
    <row r="555" ht="15.75" x14ac:dyDescent="0.25"/>
    <row r="556" ht="15.75" x14ac:dyDescent="0.25"/>
    <row r="557" ht="15.75" x14ac:dyDescent="0.25"/>
    <row r="558" ht="15.75" x14ac:dyDescent="0.25"/>
    <row r="559" ht="15.75" x14ac:dyDescent="0.25"/>
    <row r="560" ht="15.75" x14ac:dyDescent="0.25"/>
    <row r="561" ht="15.75" x14ac:dyDescent="0.25"/>
    <row r="562" ht="15.75" x14ac:dyDescent="0.25"/>
    <row r="563" ht="15.75" x14ac:dyDescent="0.25"/>
    <row r="564" ht="15.75" x14ac:dyDescent="0.25"/>
    <row r="565" ht="15.75" x14ac:dyDescent="0.25"/>
    <row r="566" ht="15.75" x14ac:dyDescent="0.25"/>
    <row r="567" ht="15.75" x14ac:dyDescent="0.25"/>
    <row r="568" ht="15.75" x14ac:dyDescent="0.25"/>
    <row r="569" ht="15.75" x14ac:dyDescent="0.25"/>
    <row r="570" ht="15.75" x14ac:dyDescent="0.25"/>
    <row r="571" ht="15.75" x14ac:dyDescent="0.25"/>
    <row r="572" ht="15.75" x14ac:dyDescent="0.25"/>
    <row r="573" ht="15.75" x14ac:dyDescent="0.25"/>
    <row r="574" ht="15.75" x14ac:dyDescent="0.25"/>
    <row r="575" ht="15.75" x14ac:dyDescent="0.25"/>
    <row r="576" ht="15.75" x14ac:dyDescent="0.25"/>
    <row r="577" ht="15.75" x14ac:dyDescent="0.25"/>
    <row r="578" ht="15.75" x14ac:dyDescent="0.25"/>
    <row r="579" ht="15.75" x14ac:dyDescent="0.25"/>
    <row r="580" ht="15.75" x14ac:dyDescent="0.25"/>
    <row r="581" ht="15.75" x14ac:dyDescent="0.25"/>
    <row r="582" ht="15.75" x14ac:dyDescent="0.25"/>
    <row r="583" ht="15.75" x14ac:dyDescent="0.25"/>
    <row r="584" ht="15.75" x14ac:dyDescent="0.25"/>
    <row r="585" ht="15.75" x14ac:dyDescent="0.25"/>
    <row r="586" ht="15.75" x14ac:dyDescent="0.25"/>
    <row r="587" ht="15.75" x14ac:dyDescent="0.25"/>
    <row r="588" ht="15.75" x14ac:dyDescent="0.25"/>
    <row r="589" ht="15.75" x14ac:dyDescent="0.25"/>
    <row r="590" ht="15.75" x14ac:dyDescent="0.25"/>
    <row r="591" ht="15.75" x14ac:dyDescent="0.25"/>
    <row r="592" ht="15.75" x14ac:dyDescent="0.25"/>
    <row r="593" ht="15.75" x14ac:dyDescent="0.25"/>
    <row r="594" ht="15.75" x14ac:dyDescent="0.25"/>
    <row r="595" ht="15.75" x14ac:dyDescent="0.25"/>
    <row r="596" ht="15.75" x14ac:dyDescent="0.25"/>
    <row r="597" ht="15.75" x14ac:dyDescent="0.25"/>
    <row r="598" ht="15.75" x14ac:dyDescent="0.25"/>
    <row r="599" ht="15.75" x14ac:dyDescent="0.25"/>
    <row r="600" ht="15.75" x14ac:dyDescent="0.25"/>
    <row r="601" ht="15.75" x14ac:dyDescent="0.25"/>
    <row r="602" ht="15.75" x14ac:dyDescent="0.25"/>
    <row r="603" ht="15.75" x14ac:dyDescent="0.25"/>
    <row r="604" ht="15.75" x14ac:dyDescent="0.25"/>
    <row r="605" ht="15.75" x14ac:dyDescent="0.25"/>
    <row r="606" ht="15.75" x14ac:dyDescent="0.25"/>
    <row r="607" ht="15.75" x14ac:dyDescent="0.25"/>
    <row r="608" ht="15.75" x14ac:dyDescent="0.25"/>
    <row r="609" ht="15.75" x14ac:dyDescent="0.25"/>
    <row r="610" ht="15.75" x14ac:dyDescent="0.25"/>
    <row r="611" ht="15.75" x14ac:dyDescent="0.25"/>
    <row r="612" ht="15.75" x14ac:dyDescent="0.25"/>
    <row r="613" ht="15.75" x14ac:dyDescent="0.25"/>
    <row r="614" ht="15.75" x14ac:dyDescent="0.25"/>
    <row r="615" ht="15.75" x14ac:dyDescent="0.25"/>
    <row r="616" ht="15.75" x14ac:dyDescent="0.25"/>
    <row r="617" ht="15.75" x14ac:dyDescent="0.25"/>
    <row r="618" ht="15.75" x14ac:dyDescent="0.25"/>
    <row r="619" ht="15.75" x14ac:dyDescent="0.25"/>
    <row r="620" ht="15.75" x14ac:dyDescent="0.25"/>
    <row r="621" ht="15.75" x14ac:dyDescent="0.25"/>
    <row r="622" ht="15.75" x14ac:dyDescent="0.25"/>
    <row r="623" ht="15.75" x14ac:dyDescent="0.25"/>
    <row r="624" ht="15.75" x14ac:dyDescent="0.25"/>
    <row r="625" ht="15.75" x14ac:dyDescent="0.25"/>
    <row r="626" ht="15.75" x14ac:dyDescent="0.25"/>
    <row r="627" ht="15.75" x14ac:dyDescent="0.25"/>
    <row r="628" ht="15.75" x14ac:dyDescent="0.25"/>
    <row r="629" ht="15.75" x14ac:dyDescent="0.25"/>
    <row r="630" ht="15.75" x14ac:dyDescent="0.25"/>
    <row r="631" ht="15.75" x14ac:dyDescent="0.25"/>
    <row r="632" ht="15.75" x14ac:dyDescent="0.25"/>
    <row r="633" ht="15.75" x14ac:dyDescent="0.25"/>
    <row r="634" ht="15.75" x14ac:dyDescent="0.25"/>
    <row r="635" ht="15.75" x14ac:dyDescent="0.25"/>
    <row r="636" ht="15.75" x14ac:dyDescent="0.25"/>
    <row r="637" ht="15.75" x14ac:dyDescent="0.25"/>
    <row r="638" ht="15.75" x14ac:dyDescent="0.25"/>
    <row r="639" ht="15.75" x14ac:dyDescent="0.25"/>
    <row r="640" ht="15.75" x14ac:dyDescent="0.25"/>
    <row r="641" ht="15.75" x14ac:dyDescent="0.25"/>
    <row r="642" ht="15.75" x14ac:dyDescent="0.25"/>
    <row r="643" ht="15.75" x14ac:dyDescent="0.25"/>
    <row r="644" ht="15.75" x14ac:dyDescent="0.25"/>
    <row r="645" ht="15.75" x14ac:dyDescent="0.25"/>
    <row r="646" ht="15.75" x14ac:dyDescent="0.25"/>
    <row r="647" ht="15.75" x14ac:dyDescent="0.25"/>
    <row r="648" ht="15.75" x14ac:dyDescent="0.25"/>
    <row r="649" ht="15.75" x14ac:dyDescent="0.25"/>
    <row r="650" ht="15.75" x14ac:dyDescent="0.25"/>
    <row r="651" ht="15.75" x14ac:dyDescent="0.25"/>
    <row r="652" ht="15.75" x14ac:dyDescent="0.25"/>
    <row r="653" ht="15.75" x14ac:dyDescent="0.25"/>
    <row r="654" ht="15.75" x14ac:dyDescent="0.25"/>
    <row r="655" ht="15.75" x14ac:dyDescent="0.25"/>
    <row r="656" ht="15.75" x14ac:dyDescent="0.25"/>
    <row r="657" ht="15.75" x14ac:dyDescent="0.25"/>
    <row r="658" ht="15.75" x14ac:dyDescent="0.25"/>
    <row r="659" ht="15.75" x14ac:dyDescent="0.25"/>
    <row r="660" ht="15.75" x14ac:dyDescent="0.25"/>
    <row r="661" ht="15.75" x14ac:dyDescent="0.25"/>
    <row r="662" ht="15.75" x14ac:dyDescent="0.25"/>
    <row r="663" ht="15.75" x14ac:dyDescent="0.25"/>
    <row r="664" ht="15.75" x14ac:dyDescent="0.25"/>
    <row r="665" ht="15.75" x14ac:dyDescent="0.25"/>
    <row r="666" ht="15.75" x14ac:dyDescent="0.25"/>
    <row r="667" ht="15.75" x14ac:dyDescent="0.25"/>
    <row r="668" ht="15.75" x14ac:dyDescent="0.25"/>
    <row r="669" ht="15.75" x14ac:dyDescent="0.25"/>
    <row r="670" ht="15.75" x14ac:dyDescent="0.25"/>
    <row r="671" ht="15.75" x14ac:dyDescent="0.25"/>
    <row r="672" ht="15.75" x14ac:dyDescent="0.25"/>
    <row r="673" ht="15.75" x14ac:dyDescent="0.25"/>
    <row r="674" ht="15.75" x14ac:dyDescent="0.25"/>
    <row r="675" ht="15.75" x14ac:dyDescent="0.25"/>
    <row r="676" ht="15.75" x14ac:dyDescent="0.25"/>
    <row r="677" ht="15.75" x14ac:dyDescent="0.25"/>
    <row r="678" ht="15.75" x14ac:dyDescent="0.25"/>
    <row r="679" ht="15.75" x14ac:dyDescent="0.25"/>
    <row r="680" ht="15.75" x14ac:dyDescent="0.25"/>
    <row r="681" ht="15.75" x14ac:dyDescent="0.25"/>
    <row r="682" ht="15.75" x14ac:dyDescent="0.25"/>
    <row r="683" ht="15.75" x14ac:dyDescent="0.25"/>
    <row r="684" ht="15.75" x14ac:dyDescent="0.25"/>
    <row r="685" ht="15.75" x14ac:dyDescent="0.25"/>
    <row r="686" ht="15.75" x14ac:dyDescent="0.25"/>
    <row r="687" ht="15.75" x14ac:dyDescent="0.25"/>
    <row r="688" ht="15.75" x14ac:dyDescent="0.25"/>
    <row r="689" ht="15.75" x14ac:dyDescent="0.25"/>
    <row r="690" ht="15.75" x14ac:dyDescent="0.25"/>
    <row r="691" ht="15.75" x14ac:dyDescent="0.25"/>
    <row r="692" ht="15.75" x14ac:dyDescent="0.25"/>
    <row r="693" ht="15.75" x14ac:dyDescent="0.25"/>
    <row r="694" ht="15.75" x14ac:dyDescent="0.25"/>
    <row r="695" ht="15.75" x14ac:dyDescent="0.25"/>
    <row r="696" ht="15.75" x14ac:dyDescent="0.25"/>
    <row r="697" ht="15.75" x14ac:dyDescent="0.25"/>
    <row r="698" ht="15.75" x14ac:dyDescent="0.25"/>
    <row r="699" ht="15.75" x14ac:dyDescent="0.25"/>
    <row r="700" ht="15.75" x14ac:dyDescent="0.25"/>
    <row r="701" ht="15.75" x14ac:dyDescent="0.25"/>
    <row r="702" ht="15.75" x14ac:dyDescent="0.25"/>
    <row r="703" ht="15.75" x14ac:dyDescent="0.25"/>
    <row r="704" ht="15.75" x14ac:dyDescent="0.25"/>
    <row r="705" ht="15.75" x14ac:dyDescent="0.25"/>
    <row r="706" ht="15.75" x14ac:dyDescent="0.25"/>
    <row r="707" ht="15.75" x14ac:dyDescent="0.25"/>
    <row r="708" ht="15.75" x14ac:dyDescent="0.25"/>
    <row r="709" ht="15.75" x14ac:dyDescent="0.25"/>
    <row r="710" ht="15.75" x14ac:dyDescent="0.25"/>
    <row r="711" ht="15.75" x14ac:dyDescent="0.25"/>
    <row r="712" ht="15.75" x14ac:dyDescent="0.25"/>
    <row r="713" ht="15.75" x14ac:dyDescent="0.25"/>
    <row r="714" ht="15.75" x14ac:dyDescent="0.25"/>
    <row r="715" ht="15.75" x14ac:dyDescent="0.25"/>
    <row r="716" ht="15.75" x14ac:dyDescent="0.25"/>
    <row r="717" ht="15.75" x14ac:dyDescent="0.25"/>
    <row r="718" ht="15.75" x14ac:dyDescent="0.25"/>
    <row r="719" ht="15.75" x14ac:dyDescent="0.25"/>
    <row r="720" ht="15.75" x14ac:dyDescent="0.25"/>
    <row r="721" ht="15.75" x14ac:dyDescent="0.25"/>
    <row r="722" ht="15.75" x14ac:dyDescent="0.25"/>
    <row r="723" ht="15.75" x14ac:dyDescent="0.25"/>
    <row r="724" ht="15.75" x14ac:dyDescent="0.25"/>
    <row r="725" ht="15.75" x14ac:dyDescent="0.25"/>
    <row r="726" ht="15.75" x14ac:dyDescent="0.25"/>
    <row r="727" ht="15.75" x14ac:dyDescent="0.25"/>
    <row r="728" ht="15.75" x14ac:dyDescent="0.25"/>
    <row r="729" ht="15.75" x14ac:dyDescent="0.25"/>
    <row r="730" ht="15.75" x14ac:dyDescent="0.25"/>
    <row r="731" ht="15.75" x14ac:dyDescent="0.25"/>
    <row r="732" ht="15.75" x14ac:dyDescent="0.25"/>
    <row r="733" ht="15.75" x14ac:dyDescent="0.25"/>
    <row r="734" ht="15.75" x14ac:dyDescent="0.25"/>
    <row r="735" ht="15.75" x14ac:dyDescent="0.25"/>
    <row r="736" ht="15.75" x14ac:dyDescent="0.25"/>
    <row r="737" ht="15.75" x14ac:dyDescent="0.25"/>
    <row r="738" ht="15.75" x14ac:dyDescent="0.25"/>
    <row r="739" ht="15.75" x14ac:dyDescent="0.25"/>
    <row r="740" ht="15.75" x14ac:dyDescent="0.25"/>
    <row r="741" ht="15.75" x14ac:dyDescent="0.25"/>
    <row r="742" ht="15.75" x14ac:dyDescent="0.25"/>
    <row r="743" ht="15.75" x14ac:dyDescent="0.25"/>
    <row r="744" ht="15.75" x14ac:dyDescent="0.25"/>
    <row r="745" ht="15.75" x14ac:dyDescent="0.25"/>
    <row r="746" ht="15.75" x14ac:dyDescent="0.25"/>
    <row r="747" ht="15.75" x14ac:dyDescent="0.25"/>
    <row r="748" ht="15.75" x14ac:dyDescent="0.25"/>
    <row r="749" ht="15.75" x14ac:dyDescent="0.25"/>
    <row r="750" ht="15.75" x14ac:dyDescent="0.25"/>
    <row r="751" ht="15.75" x14ac:dyDescent="0.25"/>
    <row r="752" ht="15.75" x14ac:dyDescent="0.25"/>
    <row r="753" ht="15.75" x14ac:dyDescent="0.25"/>
    <row r="754" ht="15.75" x14ac:dyDescent="0.25"/>
    <row r="755" ht="15.75" x14ac:dyDescent="0.25"/>
    <row r="756" ht="15.75" x14ac:dyDescent="0.25"/>
    <row r="757" ht="15.75" x14ac:dyDescent="0.25"/>
    <row r="758" ht="15.75" x14ac:dyDescent="0.25"/>
    <row r="759" ht="15.75" x14ac:dyDescent="0.25"/>
    <row r="760" ht="15.75" x14ac:dyDescent="0.25"/>
    <row r="761" ht="15.75" x14ac:dyDescent="0.25"/>
    <row r="762" ht="15.75" x14ac:dyDescent="0.25"/>
    <row r="763" ht="15.75" x14ac:dyDescent="0.25"/>
    <row r="764" ht="15.75" x14ac:dyDescent="0.25"/>
    <row r="765" ht="15.75" x14ac:dyDescent="0.25"/>
    <row r="766" ht="15.75" x14ac:dyDescent="0.25"/>
    <row r="767" ht="15.75" x14ac:dyDescent="0.25"/>
    <row r="768" ht="15.75" x14ac:dyDescent="0.25"/>
    <row r="769" ht="15.75" x14ac:dyDescent="0.25"/>
    <row r="770" ht="15.75" x14ac:dyDescent="0.25"/>
    <row r="771" ht="15.75" x14ac:dyDescent="0.25"/>
    <row r="772" ht="15.75" x14ac:dyDescent="0.25"/>
    <row r="773" ht="15.75" x14ac:dyDescent="0.25"/>
    <row r="774" ht="15.75" x14ac:dyDescent="0.25"/>
    <row r="775" ht="15.75" x14ac:dyDescent="0.25"/>
    <row r="776" ht="15.75" x14ac:dyDescent="0.25"/>
    <row r="777" ht="15.75" x14ac:dyDescent="0.25"/>
    <row r="778" ht="15.75" x14ac:dyDescent="0.25"/>
    <row r="779" ht="15.75" x14ac:dyDescent="0.25"/>
    <row r="780" ht="15.75" x14ac:dyDescent="0.25"/>
    <row r="781" ht="15.75" x14ac:dyDescent="0.25"/>
    <row r="782" ht="15.75" x14ac:dyDescent="0.25"/>
    <row r="783" ht="15.75" x14ac:dyDescent="0.25"/>
    <row r="784" ht="15.75" x14ac:dyDescent="0.25"/>
    <row r="785" ht="15.75" x14ac:dyDescent="0.25"/>
    <row r="786" ht="15.75" x14ac:dyDescent="0.25"/>
    <row r="787" ht="15.75" x14ac:dyDescent="0.25"/>
    <row r="788" ht="15.75" x14ac:dyDescent="0.25"/>
    <row r="789" ht="15.75" x14ac:dyDescent="0.25"/>
    <row r="790" ht="15.75" x14ac:dyDescent="0.25"/>
    <row r="791" ht="15.75" x14ac:dyDescent="0.25"/>
    <row r="792" ht="15.75" x14ac:dyDescent="0.25"/>
    <row r="793" ht="15.75" x14ac:dyDescent="0.25"/>
    <row r="794" ht="15.75" x14ac:dyDescent="0.25"/>
    <row r="795" ht="15.75" x14ac:dyDescent="0.25"/>
    <row r="796" ht="15.75" x14ac:dyDescent="0.25"/>
    <row r="797" ht="15.75" x14ac:dyDescent="0.25"/>
    <row r="798" ht="15.75" x14ac:dyDescent="0.25"/>
    <row r="799" ht="15.75" x14ac:dyDescent="0.25"/>
    <row r="800" ht="15.75" x14ac:dyDescent="0.25"/>
    <row r="801" ht="15.75" x14ac:dyDescent="0.25"/>
    <row r="802" ht="15.75" x14ac:dyDescent="0.25"/>
    <row r="803" ht="15.75" x14ac:dyDescent="0.25"/>
    <row r="804" ht="15.75" x14ac:dyDescent="0.25"/>
    <row r="805" ht="15.75" x14ac:dyDescent="0.25"/>
    <row r="806" ht="15.75" x14ac:dyDescent="0.25"/>
    <row r="807" ht="15.75" x14ac:dyDescent="0.25"/>
    <row r="808" ht="15.75" x14ac:dyDescent="0.25"/>
    <row r="809" ht="15.75" x14ac:dyDescent="0.25"/>
    <row r="810" ht="15.75" x14ac:dyDescent="0.25"/>
    <row r="811" ht="15.75" x14ac:dyDescent="0.25"/>
    <row r="812" ht="15.75" x14ac:dyDescent="0.25"/>
    <row r="813" ht="15.75" x14ac:dyDescent="0.25"/>
    <row r="814" ht="15.75" x14ac:dyDescent="0.25"/>
    <row r="815" ht="15.75" x14ac:dyDescent="0.25"/>
    <row r="816" ht="15.75" x14ac:dyDescent="0.25"/>
    <row r="817" ht="15.75" x14ac:dyDescent="0.25"/>
    <row r="818" ht="15.75" x14ac:dyDescent="0.25"/>
    <row r="819" ht="15.75" x14ac:dyDescent="0.25"/>
    <row r="820" ht="15.75" x14ac:dyDescent="0.25"/>
    <row r="821" ht="15.75" x14ac:dyDescent="0.25"/>
    <row r="822" ht="15.75" x14ac:dyDescent="0.25"/>
    <row r="823" ht="15.75" x14ac:dyDescent="0.25"/>
    <row r="824" ht="15.75" x14ac:dyDescent="0.25"/>
    <row r="825" ht="15.75" x14ac:dyDescent="0.25"/>
    <row r="826" ht="15.75" x14ac:dyDescent="0.25"/>
    <row r="827" ht="15.75" x14ac:dyDescent="0.25"/>
    <row r="828" ht="15.75" x14ac:dyDescent="0.25"/>
    <row r="829" ht="15.75" x14ac:dyDescent="0.25"/>
    <row r="830" ht="15.75" x14ac:dyDescent="0.25"/>
    <row r="831" ht="15.75" x14ac:dyDescent="0.25"/>
    <row r="832" ht="15.75" x14ac:dyDescent="0.25"/>
    <row r="833" ht="15.75" x14ac:dyDescent="0.25"/>
    <row r="834" ht="15.75" x14ac:dyDescent="0.25"/>
    <row r="835" ht="15.75" x14ac:dyDescent="0.25"/>
    <row r="836" ht="15.75" x14ac:dyDescent="0.25"/>
    <row r="837" ht="15.75" x14ac:dyDescent="0.25"/>
    <row r="838" ht="15.75" x14ac:dyDescent="0.25"/>
    <row r="839" ht="15.75" x14ac:dyDescent="0.25"/>
    <row r="840" ht="15.75" x14ac:dyDescent="0.25"/>
    <row r="841" ht="15.75" x14ac:dyDescent="0.25"/>
    <row r="842" ht="15.75" x14ac:dyDescent="0.25"/>
    <row r="843" ht="15.75" x14ac:dyDescent="0.25"/>
    <row r="844" ht="15.75" x14ac:dyDescent="0.25"/>
    <row r="845" ht="15.75" x14ac:dyDescent="0.25"/>
    <row r="846" ht="15.75" x14ac:dyDescent="0.25"/>
    <row r="847" ht="15.75" x14ac:dyDescent="0.25"/>
    <row r="848" ht="15.75" x14ac:dyDescent="0.25"/>
    <row r="849" ht="15.75" x14ac:dyDescent="0.25"/>
    <row r="850" ht="15.75" x14ac:dyDescent="0.25"/>
    <row r="851" ht="15.75" x14ac:dyDescent="0.25"/>
    <row r="852" ht="15.75" x14ac:dyDescent="0.25"/>
    <row r="853" ht="15.75" x14ac:dyDescent="0.25"/>
    <row r="854" ht="15.75" x14ac:dyDescent="0.25"/>
    <row r="855" ht="15.75" x14ac:dyDescent="0.25"/>
    <row r="856" ht="15.75" x14ac:dyDescent="0.25"/>
    <row r="857" ht="15.75" x14ac:dyDescent="0.25"/>
    <row r="858" ht="15.75" x14ac:dyDescent="0.25"/>
    <row r="859" ht="15.75" x14ac:dyDescent="0.25"/>
    <row r="860" ht="15.75" x14ac:dyDescent="0.25"/>
    <row r="861" ht="15.75" x14ac:dyDescent="0.25"/>
    <row r="862" ht="15.75" x14ac:dyDescent="0.25"/>
    <row r="863" ht="15.75" x14ac:dyDescent="0.25"/>
    <row r="864" ht="15.75" x14ac:dyDescent="0.25"/>
    <row r="865" ht="15.75" x14ac:dyDescent="0.25"/>
    <row r="866" ht="15.75" x14ac:dyDescent="0.25"/>
    <row r="867" ht="15.75" x14ac:dyDescent="0.25"/>
    <row r="868" ht="15.75" x14ac:dyDescent="0.25"/>
    <row r="869" ht="15.75" x14ac:dyDescent="0.25"/>
    <row r="870" ht="15.75" x14ac:dyDescent="0.25"/>
    <row r="871" ht="15.75" x14ac:dyDescent="0.25"/>
    <row r="872" ht="15.75" x14ac:dyDescent="0.25"/>
    <row r="873" ht="15.75" x14ac:dyDescent="0.25"/>
    <row r="874" ht="15.75" x14ac:dyDescent="0.25"/>
    <row r="875" ht="15.75" x14ac:dyDescent="0.25"/>
    <row r="876" ht="15.75" x14ac:dyDescent="0.25"/>
    <row r="877" ht="15.75" x14ac:dyDescent="0.25"/>
    <row r="878" ht="15.75" x14ac:dyDescent="0.25"/>
    <row r="879" ht="15.75" x14ac:dyDescent="0.25"/>
    <row r="880" ht="15.75" x14ac:dyDescent="0.25"/>
    <row r="881" ht="15.75" x14ac:dyDescent="0.25"/>
    <row r="882" ht="15.75" x14ac:dyDescent="0.25"/>
    <row r="883" ht="15.75" x14ac:dyDescent="0.25"/>
    <row r="884" ht="15.75" x14ac:dyDescent="0.25"/>
    <row r="885" ht="15.75" x14ac:dyDescent="0.25"/>
    <row r="886" ht="15.75" x14ac:dyDescent="0.25"/>
    <row r="887" ht="15.75" x14ac:dyDescent="0.25"/>
    <row r="888" ht="15.75" x14ac:dyDescent="0.25"/>
    <row r="889" ht="15.75" x14ac:dyDescent="0.25"/>
    <row r="890" ht="15.75" x14ac:dyDescent="0.25"/>
    <row r="891" ht="15.75" x14ac:dyDescent="0.25"/>
    <row r="892" ht="15.75" x14ac:dyDescent="0.25"/>
    <row r="893" ht="15.75" x14ac:dyDescent="0.25"/>
    <row r="894" ht="15.75" x14ac:dyDescent="0.25"/>
    <row r="895" ht="15.75" x14ac:dyDescent="0.25"/>
    <row r="896" ht="15.75" x14ac:dyDescent="0.25"/>
    <row r="897" ht="15.75" x14ac:dyDescent="0.25"/>
    <row r="898" ht="15.75" x14ac:dyDescent="0.25"/>
    <row r="899" ht="15.75" x14ac:dyDescent="0.25"/>
    <row r="900" ht="15.75" x14ac:dyDescent="0.25"/>
    <row r="901" ht="15.75" x14ac:dyDescent="0.25"/>
    <row r="902" ht="15.75" x14ac:dyDescent="0.25"/>
    <row r="903" ht="15.75" x14ac:dyDescent="0.25"/>
    <row r="904" ht="15.75" x14ac:dyDescent="0.25"/>
    <row r="905" ht="15.75" x14ac:dyDescent="0.25"/>
    <row r="906" ht="15.75" x14ac:dyDescent="0.25"/>
    <row r="907" ht="15.75" x14ac:dyDescent="0.25"/>
    <row r="908" ht="15.75" x14ac:dyDescent="0.25"/>
    <row r="909" ht="15.75" x14ac:dyDescent="0.25"/>
    <row r="910" ht="15.75" x14ac:dyDescent="0.25"/>
    <row r="911" ht="15.75" x14ac:dyDescent="0.25"/>
    <row r="912" ht="15.75" x14ac:dyDescent="0.25"/>
    <row r="913" ht="15.75" x14ac:dyDescent="0.25"/>
    <row r="914" ht="15.75" x14ac:dyDescent="0.25"/>
    <row r="915" ht="15.75" x14ac:dyDescent="0.25"/>
    <row r="916" ht="15.75" x14ac:dyDescent="0.25"/>
    <row r="917" ht="15.75" x14ac:dyDescent="0.25"/>
    <row r="918" ht="15.75" x14ac:dyDescent="0.25"/>
    <row r="919" ht="15.75" x14ac:dyDescent="0.25"/>
    <row r="920" ht="15.75" x14ac:dyDescent="0.25"/>
    <row r="921" ht="15.75" x14ac:dyDescent="0.25"/>
    <row r="922" ht="15.75" x14ac:dyDescent="0.25"/>
    <row r="923" ht="15.75" x14ac:dyDescent="0.25"/>
    <row r="924" ht="15.75" x14ac:dyDescent="0.25"/>
    <row r="925" ht="15.75" x14ac:dyDescent="0.25"/>
    <row r="926" ht="15.75" x14ac:dyDescent="0.25"/>
    <row r="927" ht="15.75" x14ac:dyDescent="0.25"/>
    <row r="928" ht="15.75" x14ac:dyDescent="0.25"/>
    <row r="929" ht="15.75" x14ac:dyDescent="0.25"/>
    <row r="930" ht="15.75" x14ac:dyDescent="0.25"/>
    <row r="931" ht="15.75" x14ac:dyDescent="0.25"/>
    <row r="932" ht="15.75" x14ac:dyDescent="0.25"/>
    <row r="933" ht="15.75" x14ac:dyDescent="0.25"/>
    <row r="934" ht="15.75" x14ac:dyDescent="0.25"/>
    <row r="935" ht="15.75" x14ac:dyDescent="0.25"/>
    <row r="936" ht="15.75" x14ac:dyDescent="0.25"/>
    <row r="937" ht="15.75" x14ac:dyDescent="0.25"/>
    <row r="938" ht="15.75" x14ac:dyDescent="0.25"/>
    <row r="939" ht="15.75" x14ac:dyDescent="0.25"/>
    <row r="940" ht="15.75" x14ac:dyDescent="0.25"/>
    <row r="941" ht="15.75" x14ac:dyDescent="0.25"/>
    <row r="942" ht="15.75" x14ac:dyDescent="0.25"/>
    <row r="943" ht="15.75" x14ac:dyDescent="0.25"/>
    <row r="944" ht="15.75" x14ac:dyDescent="0.25"/>
    <row r="945" ht="15.75" x14ac:dyDescent="0.25"/>
    <row r="946" ht="15.75" x14ac:dyDescent="0.25"/>
    <row r="947" ht="15.75" x14ac:dyDescent="0.25"/>
    <row r="948" ht="15.75" x14ac:dyDescent="0.25"/>
    <row r="949" ht="15.75" x14ac:dyDescent="0.25"/>
    <row r="950" ht="15.75" x14ac:dyDescent="0.25"/>
    <row r="951" ht="15.75" x14ac:dyDescent="0.25"/>
    <row r="952" ht="15.75" x14ac:dyDescent="0.25"/>
    <row r="953" ht="15.75" x14ac:dyDescent="0.25"/>
    <row r="954" ht="15.75" x14ac:dyDescent="0.25"/>
    <row r="955" ht="15.75" x14ac:dyDescent="0.25"/>
    <row r="956" ht="15.75" x14ac:dyDescent="0.25"/>
    <row r="957" ht="15.75" x14ac:dyDescent="0.25"/>
    <row r="958" ht="15.75" x14ac:dyDescent="0.25"/>
    <row r="959" ht="15.75" x14ac:dyDescent="0.25"/>
    <row r="960" ht="15.75" x14ac:dyDescent="0.25"/>
    <row r="961" ht="15.75" x14ac:dyDescent="0.25"/>
    <row r="962" ht="15.75" x14ac:dyDescent="0.25"/>
  </sheetData>
  <sheetProtection algorithmName="SHA-512" hashValue="TruYD8ekiHp0znLznf0Tbhgu4gDSXXB+/K6Fzi3yMYwr/JU8m7kOmMUsPli3FnEKzsh8P9DM4TqjjuHTFkTfOg==" saltValue="ihYf9dW483I/jviueaqy9w==" spinCount="100000" sheet="1" objects="1" scenarios="1"/>
  <mergeCells count="8">
    <mergeCell ref="O1:S1"/>
    <mergeCell ref="O2:S2"/>
    <mergeCell ref="A2:A3"/>
    <mergeCell ref="B2:B3"/>
    <mergeCell ref="D1:M1"/>
    <mergeCell ref="D2:F2"/>
    <mergeCell ref="G2:H2"/>
    <mergeCell ref="I2:M2"/>
  </mergeCells>
  <pageMargins left="0.7" right="0.7" top="0.75" bottom="0.75" header="0.3" footer="0.3"/>
  <pageSetup paperSize="5" scale="67" fitToHeight="0" orientation="landscape" r:id="rId1"/>
  <headerFooter>
    <oddHeader>&amp;LCVMA Chapter 27-3&amp;CROAD WARRIOR ANNUAL QUALIFICATIONS TRACKING&amp;R&amp;D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Over All</vt:lpstr>
      <vt:lpstr>Mileage</vt:lpstr>
      <vt:lpstr>Annual Qualifications </vt:lpstr>
      <vt:lpstr>Mileage!Print_Area</vt:lpstr>
      <vt:lpstr>'Over All'!Print_Area</vt:lpstr>
      <vt:lpstr>'Annual Qualifications '!Print_Titles</vt:lpstr>
      <vt:lpstr>Mileage!Print_Titles</vt:lpstr>
      <vt:lpstr>'Over All'!Print_Titles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Paul</dc:creator>
  <cp:lastModifiedBy>cameron harbison</cp:lastModifiedBy>
  <cp:lastPrinted>2018-07-09T12:24:59Z</cp:lastPrinted>
  <dcterms:created xsi:type="dcterms:W3CDTF">2015-11-04T18:18:28Z</dcterms:created>
  <dcterms:modified xsi:type="dcterms:W3CDTF">2019-02-23T17:26:27Z</dcterms:modified>
  <cp:contentStatus/>
</cp:coreProperties>
</file>